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ЦЕНТР РАЗМЕЩЕНИЯ ЗАКАЗОВ\ТОРГИ\торги 2020\Конкурсы\ГК\ДИС ДЗОК\изменения № 1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Лист1!$B$8:$G$3587</definedName>
    <definedName name="_xlnm.Print_Area" localSheetId="0">Лист1!$A$1:$G$3581</definedName>
  </definedNames>
  <calcPr calcId="152511" fullPrecision="0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2" i="1"/>
  <c r="G483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2" i="1"/>
  <c r="G563" i="1"/>
  <c r="G565" i="1"/>
  <c r="G566" i="1"/>
  <c r="G567" i="1"/>
  <c r="G568" i="1"/>
  <c r="G569" i="1"/>
  <c r="G570" i="1"/>
  <c r="G571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8" i="1"/>
  <c r="G619" i="1"/>
  <c r="G620" i="1"/>
  <c r="G621" i="1"/>
  <c r="G622" i="1"/>
  <c r="G623" i="1"/>
  <c r="G625" i="1"/>
  <c r="G626" i="1"/>
  <c r="G627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8" i="1"/>
  <c r="G1191" i="1"/>
  <c r="G1193" i="1"/>
  <c r="G1194" i="1"/>
  <c r="G1195" i="1"/>
  <c r="G1196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1" i="1"/>
  <c r="G1272" i="1"/>
  <c r="G1273" i="1"/>
  <c r="G1274" i="1"/>
  <c r="G1275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9" i="1"/>
  <c r="G1500" i="1"/>
  <c r="G1501" i="1"/>
  <c r="G1502" i="1"/>
  <c r="G1503" i="1"/>
  <c r="G1504" i="1"/>
  <c r="G1507" i="1"/>
  <c r="G1508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4" i="1"/>
  <c r="G2525" i="1"/>
  <c r="G2526" i="1"/>
  <c r="G2527" i="1"/>
  <c r="G2528" i="1"/>
  <c r="G2529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3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2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12" i="1"/>
  <c r="E3573" i="1" l="1"/>
  <c r="E3544" i="1"/>
  <c r="E3543" i="1"/>
  <c r="E3542" i="1"/>
  <c r="E3525" i="1"/>
  <c r="E3524" i="1"/>
  <c r="E3474" i="1"/>
  <c r="E3473" i="1"/>
  <c r="E3471" i="1"/>
  <c r="E3470" i="1"/>
  <c r="E3373" i="1"/>
  <c r="E3249" i="1"/>
  <c r="E3224" i="1"/>
  <c r="E3222" i="1"/>
  <c r="E3153" i="1"/>
  <c r="E2530" i="1"/>
  <c r="E2523" i="1"/>
  <c r="E2522" i="1"/>
  <c r="E2079" i="1"/>
  <c r="E1509" i="1"/>
  <c r="E1506" i="1"/>
  <c r="E1505" i="1"/>
  <c r="E1498" i="1"/>
  <c r="E1436" i="1"/>
  <c r="E1278" i="1"/>
  <c r="E1277" i="1"/>
  <c r="E1276" i="1"/>
  <c r="E1270" i="1"/>
  <c r="E1222" i="1"/>
  <c r="E1221" i="1"/>
  <c r="E1202" i="1"/>
  <c r="E1201" i="1"/>
  <c r="E1200" i="1"/>
  <c r="E1199" i="1"/>
  <c r="E1198" i="1"/>
  <c r="E1197" i="1"/>
  <c r="E1192" i="1"/>
  <c r="E1190" i="1"/>
  <c r="E1189" i="1"/>
  <c r="E1187" i="1"/>
  <c r="E1103" i="1"/>
  <c r="E718" i="1"/>
  <c r="E696" i="1"/>
  <c r="E695" i="1"/>
  <c r="E628" i="1"/>
  <c r="E624" i="1"/>
  <c r="E617" i="1"/>
  <c r="E572" i="1"/>
  <c r="E554" i="1"/>
  <c r="E485" i="1"/>
  <c r="E484" i="1"/>
  <c r="E481" i="1"/>
  <c r="E330" i="1"/>
  <c r="E51" i="1"/>
  <c r="E30" i="1"/>
  <c r="E28" i="1"/>
  <c r="E22" i="1"/>
  <c r="G51" i="1" l="1"/>
  <c r="G572" i="1"/>
  <c r="G718" i="1"/>
  <c r="G1197" i="1"/>
  <c r="G1221" i="1"/>
  <c r="G1436" i="1"/>
  <c r="G2522" i="1"/>
  <c r="G3249" i="1"/>
  <c r="G3524" i="1"/>
  <c r="G330" i="1"/>
  <c r="G2523" i="1"/>
  <c r="G481" i="1"/>
  <c r="G1187" i="1"/>
  <c r="G1270" i="1"/>
  <c r="G1505" i="1"/>
  <c r="G2530" i="1"/>
  <c r="G3470" i="1"/>
  <c r="G3542" i="1"/>
  <c r="G1103" i="1"/>
  <c r="G1498" i="1"/>
  <c r="G3373" i="1"/>
  <c r="G3451" i="1" s="1"/>
  <c r="G624" i="1"/>
  <c r="G1199" i="1"/>
  <c r="G22" i="1"/>
  <c r="G484" i="1"/>
  <c r="G628" i="1"/>
  <c r="G1189" i="1"/>
  <c r="G1200" i="1"/>
  <c r="G1276" i="1"/>
  <c r="G1506" i="1"/>
  <c r="G3153" i="1"/>
  <c r="G3471" i="1"/>
  <c r="G3543" i="1"/>
  <c r="G617" i="1"/>
  <c r="G1222" i="1"/>
  <c r="G3525" i="1"/>
  <c r="G28" i="1"/>
  <c r="G485" i="1"/>
  <c r="G695" i="1"/>
  <c r="G1190" i="1"/>
  <c r="G1201" i="1"/>
  <c r="G1277" i="1"/>
  <c r="G1509" i="1"/>
  <c r="G3222" i="1"/>
  <c r="G3473" i="1"/>
  <c r="G3544" i="1"/>
  <c r="G1198" i="1"/>
  <c r="G30" i="1"/>
  <c r="G554" i="1"/>
  <c r="G696" i="1"/>
  <c r="G1192" i="1"/>
  <c r="G1202" i="1"/>
  <c r="G1278" i="1"/>
  <c r="G2079" i="1"/>
  <c r="G3224" i="1"/>
  <c r="G3474" i="1"/>
  <c r="G3573" i="1"/>
  <c r="G564" i="1" l="1"/>
  <c r="G3288" i="1"/>
  <c r="G3571" i="1"/>
  <c r="G3572" i="1" l="1"/>
  <c r="G3577" i="1" s="1"/>
  <c r="G3578" i="1" s="1"/>
  <c r="G3579" i="1" l="1"/>
</calcChain>
</file>

<file path=xl/sharedStrings.xml><?xml version="1.0" encoding="utf-8"?>
<sst xmlns="http://schemas.openxmlformats.org/spreadsheetml/2006/main" count="10102" uniqueCount="6871">
  <si>
    <t>1.1.6.1.4.3</t>
  </si>
  <si>
    <t>1.1.6.1.4.4</t>
  </si>
  <si>
    <t>1.1.6.1.4.5</t>
  </si>
  <si>
    <t>1.1.6.1.4.6</t>
  </si>
  <si>
    <t>1.1.6.1.4.7</t>
  </si>
  <si>
    <t>1.1.6.1.4.8</t>
  </si>
  <si>
    <t>1.1.6.1.5</t>
  </si>
  <si>
    <t>1.1.6.1.5.1</t>
  </si>
  <si>
    <t>1.1.6.1.5.2</t>
  </si>
  <si>
    <t>1.1.6.1.5.3</t>
  </si>
  <si>
    <t>1.1.6.1.5.4</t>
  </si>
  <si>
    <t>1.1.6.1.5.5</t>
  </si>
  <si>
    <t>1.1.6.1.5.6</t>
  </si>
  <si>
    <t>1.1.6.1.5.7</t>
  </si>
  <si>
    <t>1.1.6.1.5.8</t>
  </si>
  <si>
    <t>1.1.6.1.6</t>
  </si>
  <si>
    <t>1.1.6.1.6.1</t>
  </si>
  <si>
    <t>1.1.6.1.6.2</t>
  </si>
  <si>
    <t>1.1.6.1.6.3</t>
  </si>
  <si>
    <t>1.1.6.1.6.4</t>
  </si>
  <si>
    <t>1.1.6.1.6.5</t>
  </si>
  <si>
    <t>1.1.6.1.6.6</t>
  </si>
  <si>
    <t>1.1.6.1.6.7</t>
  </si>
  <si>
    <t>1.1.6.1.6.8</t>
  </si>
  <si>
    <t>1.1.6.1.7</t>
  </si>
  <si>
    <t>1.1.6.1.7.1</t>
  </si>
  <si>
    <t>1.1.6.1.7.2</t>
  </si>
  <si>
    <t>1.1.6.1.7.3</t>
  </si>
  <si>
    <t>1.1.6.1.7.4</t>
  </si>
  <si>
    <t>1.1.6.1.7.5</t>
  </si>
  <si>
    <t>1.1.6.1.8</t>
  </si>
  <si>
    <t>1.1.6.1.8.1</t>
  </si>
  <si>
    <t>1.1.6.1.8.2</t>
  </si>
  <si>
    <t>1.1.6.1.8.3</t>
  </si>
  <si>
    <t>1.1.6.1.8.4</t>
  </si>
  <si>
    <t>1.1.6.1.8.5</t>
  </si>
  <si>
    <t>1.1.6.1.8.6</t>
  </si>
  <si>
    <t>1.1.6.1.8.7</t>
  </si>
  <si>
    <t>2.2.6.1.3</t>
  </si>
  <si>
    <t>2.2.6.1.3.1</t>
  </si>
  <si>
    <t>2.2.6.1.3.2</t>
  </si>
  <si>
    <t>2.2.6.1.3.3</t>
  </si>
  <si>
    <t>2.2.6.1.3.4</t>
  </si>
  <si>
    <t>2.2.6.1.3.5</t>
  </si>
  <si>
    <t>2.2.6.1.3.6</t>
  </si>
  <si>
    <t>2.2.6.1.3.7</t>
  </si>
  <si>
    <t>2.2.6.1.3.8</t>
  </si>
  <si>
    <t>2.2.6.1.3.9</t>
  </si>
  <si>
    <t>2.2.6.1.3.10</t>
  </si>
  <si>
    <t>2.2.6.1.3.11</t>
  </si>
  <si>
    <t>2.2.6.1.3.12</t>
  </si>
  <si>
    <t>2.2.6.1.3.13</t>
  </si>
  <si>
    <t>2.2.6.1.3.14</t>
  </si>
  <si>
    <t>2.2.6.1.3.15</t>
  </si>
  <si>
    <t>2.2.6.1.3.16</t>
  </si>
  <si>
    <t>2.2.6.1.4</t>
  </si>
  <si>
    <t>2.2.6.1.4.1</t>
  </si>
  <si>
    <t>2.2.6.1.4.2</t>
  </si>
  <si>
    <t>2.2.6.1.4.3</t>
  </si>
  <si>
    <t>2.2.6.1.4.4</t>
  </si>
  <si>
    <t>2.2.6.1.4.5</t>
  </si>
  <si>
    <t>2.2.6.1.4.6</t>
  </si>
  <si>
    <t>2.2.6.1.4.7</t>
  </si>
  <si>
    <t>2.2.6.1.4.8</t>
  </si>
  <si>
    <t>2.2.6.1.4.9</t>
  </si>
  <si>
    <t>2.2.6.1.4.10</t>
  </si>
  <si>
    <t>2.2.6.1.4.11</t>
  </si>
  <si>
    <t>2.2.6.1.4.12</t>
  </si>
  <si>
    <t>2.2.6.1.5</t>
  </si>
  <si>
    <t>2.2.5.1.5.1</t>
  </si>
  <si>
    <t>2.2.5.1.5.2</t>
  </si>
  <si>
    <t>2.2.5.1.5.3</t>
  </si>
  <si>
    <t>2.2.5.1.5.4</t>
  </si>
  <si>
    <t>2.2.6.1.6</t>
  </si>
  <si>
    <t>2.2.6.1.6.1</t>
  </si>
  <si>
    <t>2.2.6.1.6.2</t>
  </si>
  <si>
    <t>2.2.6.1.6.3</t>
  </si>
  <si>
    <t>2.2.6.1.6.4</t>
  </si>
  <si>
    <t>2.2.6.1.6.5</t>
  </si>
  <si>
    <t>2.2.6.1.6.6</t>
  </si>
  <si>
    <t>2.2.6.2</t>
  </si>
  <si>
    <t>2.2.6.2.1</t>
  </si>
  <si>
    <t>2.2.6.2.1.1</t>
  </si>
  <si>
    <t>2.2.6.2.1.2</t>
  </si>
  <si>
    <t>2.2.6.2.1.3</t>
  </si>
  <si>
    <t>2.2.6.2.1.4</t>
  </si>
  <si>
    <t>2.2.6.2.1.5</t>
  </si>
  <si>
    <t>2.2.6.2.1.6</t>
  </si>
  <si>
    <t>2.2.6.2.1.7</t>
  </si>
  <si>
    <t>2.2.6.2.1.8</t>
  </si>
  <si>
    <t>2.2.6.2.2</t>
  </si>
  <si>
    <t>2.2.6.2.2.1</t>
  </si>
  <si>
    <t>2.2.6.2.2.2</t>
  </si>
  <si>
    <t>2.2.6.2.2.3</t>
  </si>
  <si>
    <t>2.2.6.2.2.4</t>
  </si>
  <si>
    <t>2.2.6.2.2.5</t>
  </si>
  <si>
    <t>2.2.6.2.2.6</t>
  </si>
  <si>
    <t>2.2.6.2.2.7</t>
  </si>
  <si>
    <t>2.2.6.2.2.8</t>
  </si>
  <si>
    <t>2.2.6.2.2.9</t>
  </si>
  <si>
    <t>2.2.6.2.2.10</t>
  </si>
  <si>
    <t>2.2.6.2.2.11</t>
  </si>
  <si>
    <t>2.2.6.2.2.12</t>
  </si>
  <si>
    <t>2.2.6.2.2.13</t>
  </si>
  <si>
    <t>2.2.6.2.2.14</t>
  </si>
  <si>
    <t>2.2.6.2.2.15</t>
  </si>
  <si>
    <t>2.2.6.2.2.16</t>
  </si>
  <si>
    <t>2.2.6.2.2.17</t>
  </si>
  <si>
    <t>2.2.6.2.2.18</t>
  </si>
  <si>
    <t>2.2.6.2.2.19</t>
  </si>
  <si>
    <t>2.2.6.2.2.20</t>
  </si>
  <si>
    <t>2.2.6.2.2.21</t>
  </si>
  <si>
    <t>2.2.6.2.2.22</t>
  </si>
  <si>
    <t>2.2.6.2.2.23</t>
  </si>
  <si>
    <t>2.2.6.2.2.24</t>
  </si>
  <si>
    <t>2.2.6.2.2.25</t>
  </si>
  <si>
    <t>2.2.6.2.2.26</t>
  </si>
  <si>
    <t>2.2.6.2.2.27</t>
  </si>
  <si>
    <t>2.2.6.2.2.28</t>
  </si>
  <si>
    <t>2.2.6.2.2.29</t>
  </si>
  <si>
    <t>2.2.6.2.2.30</t>
  </si>
  <si>
    <t>2.2.6.2.2.31</t>
  </si>
  <si>
    <t>2.2.6.2.2.32</t>
  </si>
  <si>
    <t>2.2.6.2.2.33</t>
  </si>
  <si>
    <t>2.2.6.2.2.34</t>
  </si>
  <si>
    <t>2.2.6.2.2.35</t>
  </si>
  <si>
    <t>2.2.6.2.2.36</t>
  </si>
  <si>
    <t>2.2.6.2.2.37</t>
  </si>
  <si>
    <t>2.2.6.2.2.38</t>
  </si>
  <si>
    <t>2.2.6.2.2.39</t>
  </si>
  <si>
    <t>2.2.6.2.2.40</t>
  </si>
  <si>
    <t>2.2.6.2.2.41</t>
  </si>
  <si>
    <t>2.2.6.2.2.42</t>
  </si>
  <si>
    <t>2.2.6.2.2.43</t>
  </si>
  <si>
    <t>2.2.6.2.2.44</t>
  </si>
  <si>
    <t>2.2.6.2.3</t>
  </si>
  <si>
    <t>2.2.6.2.3.1</t>
  </si>
  <si>
    <t>2.2.6.2.3.2</t>
  </si>
  <si>
    <t>2.2.6.2.4</t>
  </si>
  <si>
    <t>2.2.6.2.4.1</t>
  </si>
  <si>
    <t>2.2.6.2.4.2</t>
  </si>
  <si>
    <t>2.2.6.2.5</t>
  </si>
  <si>
    <t>2.2.6.2.5.1</t>
  </si>
  <si>
    <t>2.2.6.2.5.2</t>
  </si>
  <si>
    <t>2.2.6.2.5.3</t>
  </si>
  <si>
    <t>2.2.6.2.5.4</t>
  </si>
  <si>
    <t>2.2.6.2.5.5</t>
  </si>
  <si>
    <t>2.2.6.2.5.6</t>
  </si>
  <si>
    <t>2.2.6.2.5.7</t>
  </si>
  <si>
    <t>2.2.6.2.5.8</t>
  </si>
  <si>
    <t>2.2.6.2.5.9</t>
  </si>
  <si>
    <t>2.2.6.2.5.10</t>
  </si>
  <si>
    <t>2.2.6.2.5.11</t>
  </si>
  <si>
    <t>2.2.6.2.5.12</t>
  </si>
  <si>
    <t>2.2.6.2.6</t>
  </si>
  <si>
    <t>2.2.6.2.7</t>
  </si>
  <si>
    <t>2.2.6.2.7.1</t>
  </si>
  <si>
    <t>2.2.6.2.7.2</t>
  </si>
  <si>
    <t>2.2.6.2.7.3</t>
  </si>
  <si>
    <t>2.2.6.2.7.4</t>
  </si>
  <si>
    <t>2.2.6.2.7.5</t>
  </si>
  <si>
    <t>2.2.6.2.7.6</t>
  </si>
  <si>
    <t>2.2.6.2.7.7</t>
  </si>
  <si>
    <t>2.2.6.2.7.8</t>
  </si>
  <si>
    <t>2.2.6.2.7.9</t>
  </si>
  <si>
    <t>2.2.6.2.7.10</t>
  </si>
  <si>
    <t>2.2.6.2.7.11</t>
  </si>
  <si>
    <t>2.2.6.2.7.12</t>
  </si>
  <si>
    <t>2.2.6.2.7.13</t>
  </si>
  <si>
    <t>2.2.6.2.7.14</t>
  </si>
  <si>
    <t>2.2.6.2.7.15</t>
  </si>
  <si>
    <t>2.2.6.2.7.16</t>
  </si>
  <si>
    <t>2.2.6.2.7.17</t>
  </si>
  <si>
    <t>2.7</t>
  </si>
  <si>
    <t>5.2.7</t>
  </si>
  <si>
    <t>2.2.7.1</t>
  </si>
  <si>
    <t>2.2.7.1.1</t>
  </si>
  <si>
    <t>2.2.7.1.1.1</t>
  </si>
  <si>
    <t>2.2.7.1.1.2</t>
  </si>
  <si>
    <t>2.2.7.1.1.3</t>
  </si>
  <si>
    <t>2.2.7.1.1.4</t>
  </si>
  <si>
    <t>2.2.7.1.1.5</t>
  </si>
  <si>
    <t>2.2.7.1.1.6</t>
  </si>
  <si>
    <t>2.2.7.1.1.7</t>
  </si>
  <si>
    <t>2.2.7.1.1.8</t>
  </si>
  <si>
    <t>2.2.7.1.1.9</t>
  </si>
  <si>
    <t>2.2.7.1.1.10</t>
  </si>
  <si>
    <t>2.2.7.1.1.11</t>
  </si>
  <si>
    <t>2.2.7.1.1.12</t>
  </si>
  <si>
    <t>2.2.7.1.1.13</t>
  </si>
  <si>
    <t>2.2.7.1.1.14</t>
  </si>
  <si>
    <t>2.2.7.1.1.15</t>
  </si>
  <si>
    <t>2.2.7.1.1.16</t>
  </si>
  <si>
    <t>2.2.7.1.1.17</t>
  </si>
  <si>
    <t>2.2.7.1.1.18</t>
  </si>
  <si>
    <t>2.2.7.1.1.19</t>
  </si>
  <si>
    <t>2.2.7.1.1.20</t>
  </si>
  <si>
    <t>2.2.7.1.1.21</t>
  </si>
  <si>
    <t>2.2.7.1.1.22</t>
  </si>
  <si>
    <t>2.2.7.1.1.23</t>
  </si>
  <si>
    <t>2.2.7.1.2</t>
  </si>
  <si>
    <t>2.2.7.1.2.1</t>
  </si>
  <si>
    <t>2.2.7.1.2.2</t>
  </si>
  <si>
    <t>2.2.7.1.2.3</t>
  </si>
  <si>
    <t>2.2.7.1.2.4</t>
  </si>
  <si>
    <t>2.2.7.1.2.5</t>
  </si>
  <si>
    <t>2.2.7.1.2.6</t>
  </si>
  <si>
    <t>2.2.7.1.2.7</t>
  </si>
  <si>
    <t>2.2.7.1.2.8</t>
  </si>
  <si>
    <t>2.2.7.1.2.9</t>
  </si>
  <si>
    <t>2.2.7.1.2.10.</t>
  </si>
  <si>
    <t>2.2.7.1.3</t>
  </si>
  <si>
    <t>2.2.7.1.3.1</t>
  </si>
  <si>
    <t>2.2.7.1.3.2</t>
  </si>
  <si>
    <t>2.2.7.1.3.3</t>
  </si>
  <si>
    <t>2.2.7.1.3.4</t>
  </si>
  <si>
    <t>2.2.7.1.3.5</t>
  </si>
  <si>
    <t>2.2.7.1.3.6</t>
  </si>
  <si>
    <t>2.2.7.1.3.7</t>
  </si>
  <si>
    <t>2.2.7.1.3.8</t>
  </si>
  <si>
    <t>2.2.7.1.3.9</t>
  </si>
  <si>
    <t>2.2.7.1.3.10</t>
  </si>
  <si>
    <t>2.2.7.1.3.11</t>
  </si>
  <si>
    <t>2.2.7.1.3.12</t>
  </si>
  <si>
    <t>2.2.7.1.3.13</t>
  </si>
  <si>
    <t>2.2.7.1.3.14</t>
  </si>
  <si>
    <t>2.2.7.1.3.15</t>
  </si>
  <si>
    <t>2.2.7.1.3.16</t>
  </si>
  <si>
    <t>2.2.7.1.3.17</t>
  </si>
  <si>
    <t>2.2.7.1.3.18</t>
  </si>
  <si>
    <t>2.2.7.1.3.19</t>
  </si>
  <si>
    <t>2.2.7.1.3.20</t>
  </si>
  <si>
    <t>2.2.7.1.4</t>
  </si>
  <si>
    <t>2.2.7.1.4.1</t>
  </si>
  <si>
    <t>2.2.7.1.4.2</t>
  </si>
  <si>
    <t>2.2.7.1.4.3</t>
  </si>
  <si>
    <t>2.2.7.1.4.4</t>
  </si>
  <si>
    <t>2.2.7.1.4.5</t>
  </si>
  <si>
    <t>2.2.7.1.4.6</t>
  </si>
  <si>
    <t>2.2.7.1.4.7</t>
  </si>
  <si>
    <t>2.2.7.1.4.8</t>
  </si>
  <si>
    <t>2.2.7.1.4.9</t>
  </si>
  <si>
    <t>2.2.7.1.4.10</t>
  </si>
  <si>
    <t>2.2.7.1.5</t>
  </si>
  <si>
    <t>2.2.7.1.5.1</t>
  </si>
  <si>
    <t>2.2.7.1.5.2</t>
  </si>
  <si>
    <t>2.2.7.1.5.3</t>
  </si>
  <si>
    <t>2.2.7.1.5.4</t>
  </si>
  <si>
    <t>2.2.7.1.6</t>
  </si>
  <si>
    <t>2.2.7.1.6.1</t>
  </si>
  <si>
    <t>2.2.7.1.6.2</t>
  </si>
  <si>
    <t>2.2.7.1.6.3</t>
  </si>
  <si>
    <t>Площадки ЛОС и ТП. Участок км 0 - км 30+800</t>
  </si>
  <si>
    <t>Площадка ЛОС</t>
  </si>
  <si>
    <t>Площадка ТП</t>
  </si>
  <si>
    <t>Подъездная дорога к трансформаторной подстанции</t>
  </si>
  <si>
    <t>Устройство дорожной одежды по типу ДО</t>
  </si>
  <si>
    <t>Глава 4. Объекты энергетического хозяйства</t>
  </si>
  <si>
    <t>Наружное освещение ПК 0-ПК61. ШНО-1</t>
  </si>
  <si>
    <t>Наружное освещение ПК61-ПК140+40. ШНО-5</t>
  </si>
  <si>
    <t>Наружное освещение ПК61-ПК140+40. ШНО-6</t>
  </si>
  <si>
    <t>Наружное освещение ПК61-ПК140+40. ШНО-7</t>
  </si>
  <si>
    <t>Наружное освещение ПК61-ПК140+40. ШНО-8</t>
  </si>
  <si>
    <t>Наружное освещение ПК140+40-ПК219. ШНО-9</t>
  </si>
  <si>
    <t>Наружное освещение ПК140+40-ПК219. ШНО-10</t>
  </si>
  <si>
    <t>Наружное освещение ПК140+40-ПК219. ШНО-11</t>
  </si>
  <si>
    <t>Наружное освещение ПК140+40-ПК219. ШНО-12</t>
  </si>
  <si>
    <t>Наружное освещение ПК219-ПК298. ШНО-13</t>
  </si>
  <si>
    <t>Наружное освещение ПК219-ПК298. ШНО-14</t>
  </si>
  <si>
    <t>Наружное освещение ПК219-ПК298. ШНО-15</t>
  </si>
  <si>
    <t>Наружное освещение ПК219-ПК298. ШНО-16</t>
  </si>
  <si>
    <t>Наружное освещение ПК298-ПК373. ШНО-17</t>
  </si>
  <si>
    <t>Наружное освещение ПК298-ПК373. ШНО-18</t>
  </si>
  <si>
    <t>Наружное освещение ПК298-ПК373. ШНО-19</t>
  </si>
  <si>
    <t>Наружное освещение ПК298-ПК373. ШНО-20</t>
  </si>
  <si>
    <t>Наружное освещение ПК373-ПК449+55. ШНО-21</t>
  </si>
  <si>
    <t>Наружное освещение ПК373-ПК449+55. ШНО-22</t>
  </si>
  <si>
    <t>Наружное освещение ПК373-ПК449+55. ШНО-23</t>
  </si>
  <si>
    <t>Наружное освещение ПК373-ПК449+55. ШНО-24</t>
  </si>
  <si>
    <t>Наружное освещение ПК449+55-ПК503 и транспортная развязка на км 52. ШНО-25</t>
  </si>
  <si>
    <t>Наружное освещение ПК449+55-ПК503 и транспортная развязка в а.д. Краснодар-Темрюк-Белый. ШНО-26</t>
  </si>
  <si>
    <t>Наружное освещение ПК449+55-ПК503 и транспортная развязка в а.д. Краснодар-Темрюк-Белый. ШНО-27</t>
  </si>
  <si>
    <t>Наружное освещение ПК449+55-ПК503 и транспортная развязка в а.д. Краснодар-Темрюк-Белый. ШНО-28</t>
  </si>
  <si>
    <t>2.4.1.9.16</t>
  </si>
  <si>
    <t>2.4.1.9.17</t>
  </si>
  <si>
    <t>2.4.1.9.18</t>
  </si>
  <si>
    <t>2.4.1.10</t>
  </si>
  <si>
    <t>2.4.1.10.1</t>
  </si>
  <si>
    <t>2.4.1.10.2</t>
  </si>
  <si>
    <t>2.4.1.10.3</t>
  </si>
  <si>
    <t>2.4.1.10.4</t>
  </si>
  <si>
    <t>2.4.1.10.5</t>
  </si>
  <si>
    <t>2.2.9.3.1.1</t>
  </si>
  <si>
    <t>2.2.9.3.1.1.1</t>
  </si>
  <si>
    <t>2.2.9.3.1.1.2</t>
  </si>
  <si>
    <t>2.2.9.3.1.1.3</t>
  </si>
  <si>
    <t>2.2.9.3.1.1.4</t>
  </si>
  <si>
    <t>2.2.9.3.1.1.5</t>
  </si>
  <si>
    <t>2.2.9.3.1.1.6</t>
  </si>
  <si>
    <t>2.2.9.3.1.1.7</t>
  </si>
  <si>
    <t>2.2.9.3.1.2</t>
  </si>
  <si>
    <t>2.2.9.3.1.2.1</t>
  </si>
  <si>
    <t>2.2.9.3.1.2.2</t>
  </si>
  <si>
    <t>2.2.9.3.1.2.3</t>
  </si>
  <si>
    <t>2.2.9.3.1.2.4</t>
  </si>
  <si>
    <t>2.2.9.3.1.2.5</t>
  </si>
  <si>
    <t>2.2.9.3.1.2.6</t>
  </si>
  <si>
    <t>2.2.9.3.1.2.7</t>
  </si>
  <si>
    <t>2.2.9.3.1.3</t>
  </si>
  <si>
    <t>2.2.9.3.1.3.1</t>
  </si>
  <si>
    <t>2.2.9.3.1.3.2</t>
  </si>
  <si>
    <t>2.2.9.3.1.3.3</t>
  </si>
  <si>
    <t>2.2.9.3.1.3.4</t>
  </si>
  <si>
    <t>2.2.9.3.1.3.5</t>
  </si>
  <si>
    <t>2.2.9.3.1.4</t>
  </si>
  <si>
    <t>2.2.9.3.1.4.1</t>
  </si>
  <si>
    <t>2.2.9.3.1.4.2</t>
  </si>
  <si>
    <t>2.2.9.3.1.4.3</t>
  </si>
  <si>
    <t>2.2.9.3.1.4.4</t>
  </si>
  <si>
    <t>2.2.9.3.1.4.5</t>
  </si>
  <si>
    <t>2.2.9.3.1.4.6</t>
  </si>
  <si>
    <t>2.2.9.3.1.4.7</t>
  </si>
  <si>
    <t>2.2.9.3.1.4.8</t>
  </si>
  <si>
    <t>2.2.9.3.1.4.9</t>
  </si>
  <si>
    <t>2.2.9.3.1.4.10</t>
  </si>
  <si>
    <t>2.2.9.3.1.4.11</t>
  </si>
  <si>
    <t>2.2.9.3.1.5</t>
  </si>
  <si>
    <t>2.2.9.3.1.5.1</t>
  </si>
  <si>
    <t>2.2.9.3.1.5.2</t>
  </si>
  <si>
    <t>2.2.9.3.1.5.3</t>
  </si>
  <si>
    <t>2.2.9.3.1.5.4</t>
  </si>
  <si>
    <t>2.2.9.3.1.5.5</t>
  </si>
  <si>
    <t>2.2.9.3.1.6</t>
  </si>
  <si>
    <t>2.2.9.3.1.6.1</t>
  </si>
  <si>
    <t>Дислокация периферийного оборудования АСУДД</t>
  </si>
  <si>
    <t>Технологические решения. Центр управления ИТС АСУДД</t>
  </si>
  <si>
    <t>Волоконно-оптические линии связи</t>
  </si>
  <si>
    <t>Волоконно-оптические линии связи. Участок ПК0-ПК262</t>
  </si>
  <si>
    <t>Волоконно-оптические линии связи. Участок ПК262-ПК520</t>
  </si>
  <si>
    <t>Волоконно-оптические линии связи. Система передачи данных</t>
  </si>
  <si>
    <t>Электроснабжение. Участок ПК 0 - ПК 262 ( Щит АСУДД № 26,27,28,29,30,31,32,33,34,34.1,34.2, 34.3,34.4, 34.5,35,36,37,38,39,40,41,42,43,44,45,46,47,48,49,50,51,51.1,51.2,51.3,51.4,51.5; Шкаф ВРУ № 14,13,12,11,10,9,8,7,6,5,4,3,2,1)</t>
  </si>
  <si>
    <t>Электроснабжение. Участок ПК 262 – ПК 520 (Щит АСУДД № 1.1,1.2.,1.3,1.4,1.5,1,2,3, 4,5,6,7,8,9,10,11,12,13,14,15,16,17, 18,19,20,21,22,23,24,25; Шкаф ВРУ №28,27,26,25,24,23,22,21, 20,19, 18,17,16,15)</t>
  </si>
  <si>
    <t>Строительные решения (Металлоконструкции)</t>
  </si>
  <si>
    <t>Наружные сети водоснабжения и канализации на ПВП</t>
  </si>
  <si>
    <t>Внешнее водоотведение. Хозяйственно-бытовая канализация. Ливневая канализация. 3 этап. (Комплекс очистных сооружений)</t>
  </si>
  <si>
    <t>Внешнее водоснабжение</t>
  </si>
  <si>
    <t>скважина</t>
  </si>
  <si>
    <t>Внешние сети хозяйственно-питьевого водоснабжения. Резервуары хранения питьевой воды (2 шт.). Пожарное водоснабжение. Пожарные резервуары (2 шт.)</t>
  </si>
  <si>
    <t xml:space="preserve">Водопровод хозяйственно-питьевой В1 наружный </t>
  </si>
  <si>
    <t>резервуар</t>
  </si>
  <si>
    <t>Водопровод противопожарный В2 наружный</t>
  </si>
  <si>
    <t>Этап V. Транспортная развязка на пересечении с автомобильной дорогой «Краснодар – Ейск»</t>
  </si>
  <si>
    <t xml:space="preserve">Устройство земляного полотна </t>
  </si>
  <si>
    <t>Устройство дорожной одежды по типу ДО2 при новом строительстве и уширении (Краснодар - Ейск)</t>
  </si>
  <si>
    <t>Устройство дорожной одежды по типу ДО2 - усиление (Краснодар - Ейск)</t>
  </si>
  <si>
    <t>Устройство дорожной одежды по типу ДО2 при новом строительстве и уширении (Краснодар - Ейск, в стесненных условиях)</t>
  </si>
  <si>
    <t>Устройство дорожной одежды по типу ДО2 - усиление (Краснодар - Ейск, в стесненных условиях)</t>
  </si>
  <si>
    <t xml:space="preserve">Устройство воодоотвода с проезжей части </t>
  </si>
  <si>
    <t xml:space="preserve">Устройство металлических гофрированных труб </t>
  </si>
  <si>
    <t>Организация движения на период  эксплуатации</t>
  </si>
  <si>
    <t>Устройство лестничных сходов</t>
  </si>
  <si>
    <t>Армогрунтовые насыпи</t>
  </si>
  <si>
    <t>Дорожная часть</t>
  </si>
  <si>
    <t>Устройство дорожной одежды по типу ДО1 (в том числе уширение)</t>
  </si>
  <si>
    <t>Устройство дорожной одежды по типу ДО1, в том числе на уширении (на а.д. М-4 Дон, в стесненных условиях)</t>
  </si>
  <si>
    <t>Устройство дорожной одежды по типу ДО1 на усилении( а.д. М-4 Дон, в стесненных условиях)</t>
  </si>
  <si>
    <t xml:space="preserve">Устройство дорожной одежды по типу ДО2 </t>
  </si>
  <si>
    <t>Устройство дорожной одежды по типу ДО3</t>
  </si>
  <si>
    <t>Устройство дорожной одежды по типу ДО4</t>
  </si>
  <si>
    <t>Устройство дорожной одежды по типу ДООП (Съезд С-1)</t>
  </si>
  <si>
    <t>Устройство дорожной одежды на площадке  под ТП</t>
  </si>
  <si>
    <t>Устройство дорожной одежды на площадке под ЛОС</t>
  </si>
  <si>
    <t>Устройство водоотвода</t>
  </si>
  <si>
    <t>Организация движения на период эксплуатации. ТР0</t>
  </si>
  <si>
    <t>2.2.2.1.11</t>
  </si>
  <si>
    <t>2.2.2.1.12</t>
  </si>
  <si>
    <t>2.2.2.1.13</t>
  </si>
  <si>
    <t>2.2.2.2.1</t>
  </si>
  <si>
    <t>2.2.2.2.2</t>
  </si>
  <si>
    <t>2.2.2.2.3</t>
  </si>
  <si>
    <t>2.2.2.2.4</t>
  </si>
  <si>
    <t>2.2.2.2.5</t>
  </si>
  <si>
    <t>2.2.2.2.6</t>
  </si>
  <si>
    <t>2.2.2.2.7</t>
  </si>
  <si>
    <t>2.2.2.2.8</t>
  </si>
  <si>
    <t>2.2.2.2.9</t>
  </si>
  <si>
    <t>2.3</t>
  </si>
  <si>
    <t>2.2.3.1</t>
  </si>
  <si>
    <t>2.2.3.1.1</t>
  </si>
  <si>
    <t>2.2.3.1.1.1</t>
  </si>
  <si>
    <t>2.2.3.1.1.2</t>
  </si>
  <si>
    <t>2.2.3.1.1.3</t>
  </si>
  <si>
    <t>2.2.3.1.1.4</t>
  </si>
  <si>
    <t>2.2.3.1.1.5</t>
  </si>
  <si>
    <t>2.2.3.1.1.6</t>
  </si>
  <si>
    <t>2.2.3.1.2</t>
  </si>
  <si>
    <t>2.2.3.1.2.1</t>
  </si>
  <si>
    <t>2.2.3.1.2.2</t>
  </si>
  <si>
    <t>2.2.3.1.2.3</t>
  </si>
  <si>
    <t>2.2.3.1.2.4</t>
  </si>
  <si>
    <t>2.2.3.1.2.5</t>
  </si>
  <si>
    <t>2.2.3.1.2.6</t>
  </si>
  <si>
    <t>2.2.3.1.2.7</t>
  </si>
  <si>
    <t>2.2.3.1.3</t>
  </si>
  <si>
    <t>2.2.3.1.3.1</t>
  </si>
  <si>
    <t>2.2.3.1.3.2</t>
  </si>
  <si>
    <t>2.2.3.1.3.3</t>
  </si>
  <si>
    <t>2.2.3.1.3.4</t>
  </si>
  <si>
    <t>2.2.3.1.3.5</t>
  </si>
  <si>
    <t>2.2.3.1.4</t>
  </si>
  <si>
    <t>2.2.3.1.4.1</t>
  </si>
  <si>
    <t>2.2.3.1.4.2</t>
  </si>
  <si>
    <t>2.2.3.1.4.3</t>
  </si>
  <si>
    <t>2.2.3.1.4.4</t>
  </si>
  <si>
    <t>2.2.3.1.4.5</t>
  </si>
  <si>
    <t>Наружные сети и сооружения водоснабжения, водоответедния, теплоснабжения и газоснабжения</t>
  </si>
  <si>
    <t>Объекты транспортного хозяйства и связи</t>
  </si>
  <si>
    <t>2.2.9.3.2.1</t>
  </si>
  <si>
    <t>2.2.9.3.2.2</t>
  </si>
  <si>
    <t>2.2.9.3.2.3</t>
  </si>
  <si>
    <t>2.2.9.3.2.4</t>
  </si>
  <si>
    <t>2.2.9.3.2.5</t>
  </si>
  <si>
    <t>1.1.6.4</t>
  </si>
  <si>
    <t>1.1.15.2</t>
  </si>
  <si>
    <t>1.1.14.4</t>
  </si>
  <si>
    <t>1.1.15</t>
  </si>
  <si>
    <t>1.1.9</t>
  </si>
  <si>
    <t>1.1.6</t>
  </si>
  <si>
    <t>1.1.2</t>
  </si>
  <si>
    <t>1.1.3</t>
  </si>
  <si>
    <t>1.2.13</t>
  </si>
  <si>
    <t>1.7.1</t>
  </si>
  <si>
    <t>2.1.3</t>
  </si>
  <si>
    <t>2.1.5</t>
  </si>
  <si>
    <t>2.1.6</t>
  </si>
  <si>
    <t>2.1.14</t>
  </si>
  <si>
    <t>2.1.5.1</t>
  </si>
  <si>
    <t>2.2.1</t>
  </si>
  <si>
    <t>2.2.2</t>
  </si>
  <si>
    <t>2.2.3</t>
  </si>
  <si>
    <t>2.2.4</t>
  </si>
  <si>
    <t>2.2.14</t>
  </si>
  <si>
    <t>2.3.1</t>
  </si>
  <si>
    <t>2.3.2</t>
  </si>
  <si>
    <t>2.3.3</t>
  </si>
  <si>
    <t>2.4.1</t>
  </si>
  <si>
    <t>2.2.10</t>
  </si>
  <si>
    <t>2.2.11</t>
  </si>
  <si>
    <t>2.2.12</t>
  </si>
  <si>
    <t>2.2.9</t>
  </si>
  <si>
    <t>2.2.8</t>
  </si>
  <si>
    <t>2.5.1</t>
  </si>
  <si>
    <t>2.6</t>
  </si>
  <si>
    <t>2.6.1</t>
  </si>
  <si>
    <t>2.6.2</t>
  </si>
  <si>
    <t>3.1.1</t>
  </si>
  <si>
    <t>3.3.1</t>
  </si>
  <si>
    <t>3.4.1</t>
  </si>
  <si>
    <t>3.4.3</t>
  </si>
  <si>
    <t>3.5.1</t>
  </si>
  <si>
    <t>3.6.3</t>
  </si>
  <si>
    <t>3.6.4</t>
  </si>
  <si>
    <t>3.3.2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</si>
  <si>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</si>
  <si>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</si>
  <si>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</si>
  <si>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</si>
  <si>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</si>
  <si>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</si>
  <si>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</si>
  <si>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</si>
  <si>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</si>
  <si>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</si>
  <si>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</si>
  <si>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</si>
  <si>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</si>
  <si>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3.3.2.14</t>
  </si>
  <si>
    <t>3.3.2.15</t>
  </si>
  <si>
    <t>3.3.2.16</t>
  </si>
  <si>
    <t>3.3.2.17</t>
  </si>
  <si>
    <t>3.3.2.18</t>
  </si>
  <si>
    <t>3.3.2.19</t>
  </si>
  <si>
    <t>3.3.2.20</t>
  </si>
  <si>
    <t>3.3.2.21</t>
  </si>
  <si>
    <t>3.3.2.22</t>
  </si>
  <si>
    <t>3.3.2.23</t>
  </si>
  <si>
    <t>3.3.2.24</t>
  </si>
  <si>
    <t>3.3.2.25</t>
  </si>
  <si>
    <t>3.3.2.26</t>
  </si>
  <si>
    <t>3.3.2.27</t>
  </si>
  <si>
    <t>3.3.2.28</t>
  </si>
  <si>
    <t>3.3.2.29</t>
  </si>
  <si>
    <t>3.3.2.30</t>
  </si>
  <si>
    <t>3.3.2.31</t>
  </si>
  <si>
    <t>3.3.2.32</t>
  </si>
  <si>
    <t>3.3.2.33</t>
  </si>
  <si>
    <t>3.3.2.34</t>
  </si>
  <si>
    <t>3.3.2.35</t>
  </si>
  <si>
    <t>5.1.1</t>
  </si>
  <si>
    <t>5.1.3</t>
  </si>
  <si>
    <t>5.1.5</t>
  </si>
  <si>
    <t>5.1.14</t>
  </si>
  <si>
    <t>5.1.10</t>
  </si>
  <si>
    <t>5.7.1</t>
  </si>
  <si>
    <t>5.4.1</t>
  </si>
  <si>
    <t>2.2.5</t>
  </si>
  <si>
    <t>2.2.7</t>
  </si>
  <si>
    <t>2.2.11.1.1.5.10</t>
  </si>
  <si>
    <t>2.2.11.1.1.5.11</t>
  </si>
  <si>
    <t>2.2.11.1.1.5.12</t>
  </si>
  <si>
    <t>2.2.11.1.1.6</t>
  </si>
  <si>
    <t>2.2.11.1.1.6.1</t>
  </si>
  <si>
    <t>2.2.11.1.1.6.2</t>
  </si>
  <si>
    <t>2.2.11.1.1.6.3</t>
  </si>
  <si>
    <t>2.2.11.1.1.6.4</t>
  </si>
  <si>
    <t>2.2.11.1.1.6.5</t>
  </si>
  <si>
    <t>2.2.11.1.1.7</t>
  </si>
  <si>
    <t>2.2.11.1.1.7.1</t>
  </si>
  <si>
    <t>2.2.11.1.1.7.2</t>
  </si>
  <si>
    <t>2.2.11.1.1.7.3</t>
  </si>
  <si>
    <t>2.2.11.1.1.7.4</t>
  </si>
  <si>
    <t>2.2.11.1.1.7.5</t>
  </si>
  <si>
    <t>2.2.11.1.1.7.6</t>
  </si>
  <si>
    <t>2.2.11.1.2</t>
  </si>
  <si>
    <t>2.2.11.1.2.1</t>
  </si>
  <si>
    <t>2.2.11.1.2.2</t>
  </si>
  <si>
    <t>2.2.11.1.2.3</t>
  </si>
  <si>
    <t>2.2.11.1.2.4</t>
  </si>
  <si>
    <t>2.2.11.1.2.5</t>
  </si>
  <si>
    <t>2.2.11.2</t>
  </si>
  <si>
    <t>2.2.11.2.1</t>
  </si>
  <si>
    <t>2.2.11.2.1.1</t>
  </si>
  <si>
    <t>2.2.11.2.1.1.1</t>
  </si>
  <si>
    <t>2.2.11.2.1.1.2</t>
  </si>
  <si>
    <t>2.2.11.2.1.1.3</t>
  </si>
  <si>
    <t>2.2.11.2.1.1.4</t>
  </si>
  <si>
    <t>2.2.11.2.1.1.5</t>
  </si>
  <si>
    <t>2.2.11.2.1.1.6</t>
  </si>
  <si>
    <t>2.2.11.2.1.1.7</t>
  </si>
  <si>
    <t>2.2.11.2.1.1.8</t>
  </si>
  <si>
    <t>2.2.11.2.1.2</t>
  </si>
  <si>
    <t>2.2.11.2.1.2.1</t>
  </si>
  <si>
    <t>2.2.11.2.1.2.2</t>
  </si>
  <si>
    <t>2.2.11.2.1.2.3</t>
  </si>
  <si>
    <t>2.2.11.2.1.2.4</t>
  </si>
  <si>
    <t>2.2.11.2.1.2.5</t>
  </si>
  <si>
    <t>2.2.11.2.1.2.6</t>
  </si>
  <si>
    <t>2.2.11.2.1.2.7</t>
  </si>
  <si>
    <t>2.2.11.2.1.3</t>
  </si>
  <si>
    <t>2.2.11.2.1.3.1</t>
  </si>
  <si>
    <t>2.2.11.2.1.3.2</t>
  </si>
  <si>
    <t>2.2.11.2.1.3.3</t>
  </si>
  <si>
    <t>2.2.11.2.1.3.4</t>
  </si>
  <si>
    <t>2.2.11.2.1.3.5</t>
  </si>
  <si>
    <t>2.2.11.2.1.3.6</t>
  </si>
  <si>
    <t>2.2.11.2.1.3.7</t>
  </si>
  <si>
    <t>2.2.11.2.1.4</t>
  </si>
  <si>
    <t>2.2.11.2.1.4.1</t>
  </si>
  <si>
    <t>2.2.11.2.1.4.2</t>
  </si>
  <si>
    <t>2.2.11.2.1.4.3</t>
  </si>
  <si>
    <t>2.2.11.2.1.4.4</t>
  </si>
  <si>
    <t>2.2.11.2.1.4.5</t>
  </si>
  <si>
    <t>2.2.11.2.1.4.6</t>
  </si>
  <si>
    <t>2.2.11.2.1.4.7</t>
  </si>
  <si>
    <t>2.2.11.2.1.4.8</t>
  </si>
  <si>
    <t>2.2.11.2.1.4.9</t>
  </si>
  <si>
    <t>2.2.11.2.1.4.10</t>
  </si>
  <si>
    <t>2.2.11.2.1.4.11</t>
  </si>
  <si>
    <t>2.2.11.2.1.4.12</t>
  </si>
  <si>
    <t>2.2.11.2.1.5</t>
  </si>
  <si>
    <t>2.2.11.2.1.5.1</t>
  </si>
  <si>
    <t>2.2.11.2.1.5.2</t>
  </si>
  <si>
    <t>2.2.11.2.1.5.3</t>
  </si>
  <si>
    <t>2.2.11.2.1.5.4</t>
  </si>
  <si>
    <t>2.2.11.2.1.5.5</t>
  </si>
  <si>
    <t>2.2.11.2.1.5.6</t>
  </si>
  <si>
    <t>2.2.11.2.1.6</t>
  </si>
  <si>
    <t>2.2.11.2.1.6.1</t>
  </si>
  <si>
    <t>2.2.11.2.1.6.2</t>
  </si>
  <si>
    <t>2.2.11.2.1.6.3</t>
  </si>
  <si>
    <t>2.2.11.2.1.6.4</t>
  </si>
  <si>
    <t>2.2.11.2.1.6.5</t>
  </si>
  <si>
    <t>2.2.11.2.1.6.6</t>
  </si>
  <si>
    <t>2.2.11.2.1.7</t>
  </si>
  <si>
    <t>2.2.11.2.1.7.1</t>
  </si>
  <si>
    <t>2.2.11.2.1.7.2</t>
  </si>
  <si>
    <t>2.2.11.2.1.7.3</t>
  </si>
  <si>
    <t>2.2.11.2.1.8</t>
  </si>
  <si>
    <t>2.2.11.2.1.8.1</t>
  </si>
  <si>
    <t>2.2.11.2.1.8.2</t>
  </si>
  <si>
    <t>2.2.11.2.1.8.3</t>
  </si>
  <si>
    <t>2.2.11.2.1.9</t>
  </si>
  <si>
    <t>2.2.11.2.2</t>
  </si>
  <si>
    <t>2.2.11.2.2.1</t>
  </si>
  <si>
    <t>2.2.11.2.2.2</t>
  </si>
  <si>
    <t>2.2.11.2.2.3</t>
  </si>
  <si>
    <t>2.2.11.3</t>
  </si>
  <si>
    <t>2.2.11.3.1</t>
  </si>
  <si>
    <t>2.2.11.3.1.1</t>
  </si>
  <si>
    <t>2.2.11.3.1.1.1</t>
  </si>
  <si>
    <t>2.2.11.3.1.1.2</t>
  </si>
  <si>
    <t>2.2.11.3.1.1.3</t>
  </si>
  <si>
    <t>2.2.11.3.1.1.4</t>
  </si>
  <si>
    <t>2.2.11.3.1.1.5</t>
  </si>
  <si>
    <t>2.2.11.3.1.1.6</t>
  </si>
  <si>
    <t>2.2.11.3.1.2</t>
  </si>
  <si>
    <t>2.2.11.3.1.2.1</t>
  </si>
  <si>
    <t>2.2.11.3.1.2.2</t>
  </si>
  <si>
    <t>2.2.11.3.1.2.3</t>
  </si>
  <si>
    <t>2.2.11.3.1.2.4</t>
  </si>
  <si>
    <t>2.2.11.3.1.2.5</t>
  </si>
  <si>
    <t>2.2.11.3.1.2.6</t>
  </si>
  <si>
    <t>2.2.11.3.1.3</t>
  </si>
  <si>
    <t>2.2.11.3.1.3.1</t>
  </si>
  <si>
    <t>2.2.11.3.1.3.2</t>
  </si>
  <si>
    <t>2.2.11.3.1.3.3</t>
  </si>
  <si>
    <t>2.2.11.3.1.3.4</t>
  </si>
  <si>
    <t>2.2.11.3.1.3.5</t>
  </si>
  <si>
    <t>2.2.11.3.1.3.6</t>
  </si>
  <si>
    <t>2.2.11.3.1.3.7</t>
  </si>
  <si>
    <t>2.2.11.3.1.3.8</t>
  </si>
  <si>
    <t>Устройство покрытия разделительной полосы</t>
  </si>
  <si>
    <t>Конуса</t>
  </si>
  <si>
    <t>Водоотводные устройства</t>
  </si>
  <si>
    <t>Лестничные сходы</t>
  </si>
  <si>
    <t>Регуляционные сооружения</t>
  </si>
  <si>
    <t>Мост через Магистральный канал пригородной оросительной системы ПК 65+0,06</t>
  </si>
  <si>
    <t>Устройство сталежелезобетонного пролетного строения</t>
  </si>
  <si>
    <t>Туалет на площадке отдыха. Основной ход км 30+800 - км 52+000</t>
  </si>
  <si>
    <t>Архитектурные решения. Общественный туалет  на площадке отдыха № 1</t>
  </si>
  <si>
    <t>Архитектурные решения. Общественный туалет  на площадке отдыха № 2</t>
  </si>
  <si>
    <t>2.4.1.2.11</t>
  </si>
  <si>
    <t>2.4.1.2.12</t>
  </si>
  <si>
    <t>2.4.1.2.13</t>
  </si>
  <si>
    <t>2.4.1.2.14</t>
  </si>
  <si>
    <t>2.4.1.2.15</t>
  </si>
  <si>
    <t>2.4.1.2.16</t>
  </si>
  <si>
    <t>2.4.1.3</t>
  </si>
  <si>
    <t>2.4.1.3.1</t>
  </si>
  <si>
    <t>2.4.1.3.2.1</t>
  </si>
  <si>
    <t>2.4.1.3.2.2</t>
  </si>
  <si>
    <t>2.4.1.3.3</t>
  </si>
  <si>
    <t>2.4.1.3.4</t>
  </si>
  <si>
    <t>2.4.1.3.5</t>
  </si>
  <si>
    <t>2.4.1.3.6</t>
  </si>
  <si>
    <t>2.4.1.3.7</t>
  </si>
  <si>
    <t>2.4.1.3.8</t>
  </si>
  <si>
    <t>2.4.1.3.9</t>
  </si>
  <si>
    <t>2.4.1.3.10</t>
  </si>
  <si>
    <t>2.4.1.3.11</t>
  </si>
  <si>
    <t>2.4.1.3.12</t>
  </si>
  <si>
    <t>2.4.1.3.13</t>
  </si>
  <si>
    <t>2.4.1.3.14</t>
  </si>
  <si>
    <t>2.4.1.3.15</t>
  </si>
  <si>
    <t>2.4.1.3.16</t>
  </si>
  <si>
    <t>2.4.1.3.17</t>
  </si>
  <si>
    <t>2.4.1.3.18</t>
  </si>
  <si>
    <t>2.4.1.4</t>
  </si>
  <si>
    <t>2.4.1.4.1</t>
  </si>
  <si>
    <t>2.4.1.4.2</t>
  </si>
  <si>
    <t>2.4.1.4.3</t>
  </si>
  <si>
    <t>2.4.1.4.4</t>
  </si>
  <si>
    <t>2.4.1.4.5</t>
  </si>
  <si>
    <t>2.4.1.4.6</t>
  </si>
  <si>
    <t>2.4.1.4.7</t>
  </si>
  <si>
    <t>2.4.1.4.8</t>
  </si>
  <si>
    <t>2.4.1.4.9</t>
  </si>
  <si>
    <t>2.4.1.4.10</t>
  </si>
  <si>
    <t>2.4.1.4.11</t>
  </si>
  <si>
    <t>2.4.1.4.12</t>
  </si>
  <si>
    <t>2.4.1.4.13</t>
  </si>
  <si>
    <t>2.4.1.4.14</t>
  </si>
  <si>
    <t>2.4.1.4.15</t>
  </si>
  <si>
    <t>2.4.1.4.16</t>
  </si>
  <si>
    <t>2.4.1.5</t>
  </si>
  <si>
    <t>2.4.1.5.1</t>
  </si>
  <si>
    <t>2.4.1.5.2</t>
  </si>
  <si>
    <t>2.4.1.5.3</t>
  </si>
  <si>
    <t>2.4.1.5.4</t>
  </si>
  <si>
    <t>2.4.1.5.5</t>
  </si>
  <si>
    <t>2.4.1.5.6</t>
  </si>
  <si>
    <t>2.4.1.5.7</t>
  </si>
  <si>
    <t>2.4.1.5.8</t>
  </si>
  <si>
    <t>2.4.1.5.9</t>
  </si>
  <si>
    <t>2.4.1.5.10</t>
  </si>
  <si>
    <t>2.4.1.5.11</t>
  </si>
  <si>
    <t>2.4.1.5.12</t>
  </si>
  <si>
    <t>2.4.1.5.13</t>
  </si>
  <si>
    <t>2.4.1.5.14</t>
  </si>
  <si>
    <t>2.4.1.5.15</t>
  </si>
  <si>
    <t>2.4.1.5.16</t>
  </si>
  <si>
    <t>2.4.1.5.17</t>
  </si>
  <si>
    <t>2.4.1.5.18</t>
  </si>
  <si>
    <t>2.4.1.5.19</t>
  </si>
  <si>
    <t>2.4.1.6</t>
  </si>
  <si>
    <t>2.4.1.6.1</t>
  </si>
  <si>
    <t>2.4.1.6.2</t>
  </si>
  <si>
    <t>2.4.1.6.3</t>
  </si>
  <si>
    <t>2.4.1.6.4</t>
  </si>
  <si>
    <t>2.4.1.6.5</t>
  </si>
  <si>
    <t>2.4.1.6.6</t>
  </si>
  <si>
    <t>2.4.1.6.7</t>
  </si>
  <si>
    <t>2.4.1.6.8</t>
  </si>
  <si>
    <t>2.4.1.6.9</t>
  </si>
  <si>
    <t>2.4.1.6.10</t>
  </si>
  <si>
    <t>2.4.1.6.11</t>
  </si>
  <si>
    <t>2.4.1.6.12</t>
  </si>
  <si>
    <t>2.4.1.6.13</t>
  </si>
  <si>
    <t>2.4.1.6.14</t>
  </si>
  <si>
    <t>2.4.1.6.15</t>
  </si>
  <si>
    <t>2.4.1.6.16</t>
  </si>
  <si>
    <t>2.4.1.7</t>
  </si>
  <si>
    <t>2.4.1.7.1</t>
  </si>
  <si>
    <t>2.4.1.7.2</t>
  </si>
  <si>
    <t>2.4.1.7.3</t>
  </si>
  <si>
    <t>2.4.1.7.4</t>
  </si>
  <si>
    <t>2.4.1.7.5</t>
  </si>
  <si>
    <t>2.4.1.7.6</t>
  </si>
  <si>
    <t>2.4.1.7.7</t>
  </si>
  <si>
    <t>2.4.1.7.8</t>
  </si>
  <si>
    <t>2.4.1.7.9</t>
  </si>
  <si>
    <t>2.4.1.7.10</t>
  </si>
  <si>
    <t>2.4.1.7.11</t>
  </si>
  <si>
    <t>2.4.1.7.12</t>
  </si>
  <si>
    <t>2.4.1.7.13</t>
  </si>
  <si>
    <t>2.4.1.7.14</t>
  </si>
  <si>
    <t>2.4.1.7.15</t>
  </si>
  <si>
    <t>2.4.1.7.16</t>
  </si>
  <si>
    <t>2.4.1.8</t>
  </si>
  <si>
    <t>2.4.1.8.1</t>
  </si>
  <si>
    <t>2.4.1.8.2</t>
  </si>
  <si>
    <t>2.4.1.8.3</t>
  </si>
  <si>
    <t>2.4.1.8.4</t>
  </si>
  <si>
    <t>2.4.1.8.5</t>
  </si>
  <si>
    <t>2.4.1.8.6</t>
  </si>
  <si>
    <t>2.4.1.8.7</t>
  </si>
  <si>
    <t>2.4.1.8.8</t>
  </si>
  <si>
    <t>2.4.1.8.9</t>
  </si>
  <si>
    <t>2.4.1.8.10</t>
  </si>
  <si>
    <t>2.4.1.8.11</t>
  </si>
  <si>
    <t>2.4.1.8.12</t>
  </si>
  <si>
    <t>2.4.1.8.13</t>
  </si>
  <si>
    <t>2.4.1.8.14</t>
  </si>
  <si>
    <t>2.4.1.8.15</t>
  </si>
  <si>
    <t>2.4.1.8.16</t>
  </si>
  <si>
    <t>2.4.1.9</t>
  </si>
  <si>
    <t>2.4.1.9.1</t>
  </si>
  <si>
    <t>2.4.1.9.2</t>
  </si>
  <si>
    <t>2.4.1.9.3</t>
  </si>
  <si>
    <t>2.4.1.9.4</t>
  </si>
  <si>
    <t>2.4.1.9.5</t>
  </si>
  <si>
    <t>2.4.1.9.6</t>
  </si>
  <si>
    <t>2.4.1.9.7</t>
  </si>
  <si>
    <t>2.4.1.9.8</t>
  </si>
  <si>
    <t>2.4.1.9.9</t>
  </si>
  <si>
    <t>2.4.1.9.10</t>
  </si>
  <si>
    <t>2.4.1.9.11</t>
  </si>
  <si>
    <t>2.4.1.9.12</t>
  </si>
  <si>
    <t>2.4.1.9.13</t>
  </si>
  <si>
    <t>2.4.1.9.14</t>
  </si>
  <si>
    <t>2.4.1.9.15</t>
  </si>
  <si>
    <t>Устройство тротуаров, пешеходных дорожек и автобусных остановок</t>
  </si>
  <si>
    <t>Тротуары</t>
  </si>
  <si>
    <t>Организация движения на период эксплуатации. ТР52</t>
  </si>
  <si>
    <t>Проезды для сельскохозяйственной техники над основным ходом на ПК 17+74,76</t>
  </si>
  <si>
    <t>Строительно-монтажные работы на кабели ПАО "Ростелеком" в районе ТР на ПК 512</t>
  </si>
  <si>
    <t>Строительно-монтажные работы на кабели ПАО "Мегафон" в районе ТР на ПК 0</t>
  </si>
  <si>
    <t>Строительно-монтажные работы на кабели ПАО "Ростелеком" на ПК 38 - ПК 39</t>
  </si>
  <si>
    <t>Строительно-монтажные работы на кабели ПАО "Мегафон" на ПК 64 - ПК 65</t>
  </si>
  <si>
    <t>комплект</t>
  </si>
  <si>
    <t>Кабельные линии связи. Переустройство сущ. кабеля ВОЛС Южно-Европейского газопровода, отвод к УС "Южный", проложенного в п/э трубе ДПО-06-048Х-08-2,7-Х:040А/008Н</t>
  </si>
  <si>
    <t>Переустройство ВЛ-10кВ на ПК379+87 ВЦ-7 Краснодарские электрические сети</t>
  </si>
  <si>
    <t>Переустройство ВЛ-10кВ на ПК262+76 НВ-5, НВ-7 Краснодарские электрические сети</t>
  </si>
  <si>
    <t>Мостовое полотно по основному ходу</t>
  </si>
  <si>
    <t>Сопряжения путепровода с подходами</t>
  </si>
  <si>
    <t>2.2.9.3.1.6.2</t>
  </si>
  <si>
    <t>2.2.9.3.1.6.3</t>
  </si>
  <si>
    <t>2.2.9.3.1.7</t>
  </si>
  <si>
    <t>2.2.9.3.1.7.1</t>
  </si>
  <si>
    <t>2.2.9.3.1.7.2</t>
  </si>
  <si>
    <t>2.2.9.3.1.7.3</t>
  </si>
  <si>
    <t>2.2.9.3.1.7.4</t>
  </si>
  <si>
    <t>2.2.9.3.1.7.5</t>
  </si>
  <si>
    <t>2.2.9.3.1.7.6</t>
  </si>
  <si>
    <t>2.2.9.3.2</t>
  </si>
  <si>
    <t>2.2.9.4</t>
  </si>
  <si>
    <t>2.2.9.4.1</t>
  </si>
  <si>
    <t>2.2.9.4.1.1</t>
  </si>
  <si>
    <t>2.2.9.4.1.1.1</t>
  </si>
  <si>
    <t>2.2.9.4.1.1.2</t>
  </si>
  <si>
    <t>2.2.9.4.1.1.3</t>
  </si>
  <si>
    <t>2.2.9.4.1.1.4</t>
  </si>
  <si>
    <t>2.2.9.4.1.1.5</t>
  </si>
  <si>
    <t>2.2.9.4.1.1.6</t>
  </si>
  <si>
    <t>2.2.9.4.1.1.7</t>
  </si>
  <si>
    <t>2.2.9.4.1.2</t>
  </si>
  <si>
    <t>2.2.9.4.1.2.1</t>
  </si>
  <si>
    <t>2.2.9.4.1.2.2</t>
  </si>
  <si>
    <t>2.2.9.4.1.2.3</t>
  </si>
  <si>
    <t>2.2.9.4.1.2.4</t>
  </si>
  <si>
    <t>2.2.9.4.1.2.5</t>
  </si>
  <si>
    <t>2.2.9.4.1.2.6</t>
  </si>
  <si>
    <t>2.2.9.4.1.2.7</t>
  </si>
  <si>
    <t>2.2.9.4.1.3</t>
  </si>
  <si>
    <t>2.2.9.4.1.3.1</t>
  </si>
  <si>
    <t>2.2.9.4.1.3.2</t>
  </si>
  <si>
    <t>2.2.9.4.1.3.3</t>
  </si>
  <si>
    <t>2.2.9.4.1.3.4</t>
  </si>
  <si>
    <t>2.2.9.4.1.3.5</t>
  </si>
  <si>
    <t>2.2.9.4.1.4</t>
  </si>
  <si>
    <t>2.2.9.4.1.4.1</t>
  </si>
  <si>
    <t>2.2.9.4.1.4.2</t>
  </si>
  <si>
    <t>2.2.9.4.1.4.3</t>
  </si>
  <si>
    <t>2.2.9.4.1.4.4</t>
  </si>
  <si>
    <t>2.2.9.4.1.4.5</t>
  </si>
  <si>
    <t>2.2.9.4.1.4.6</t>
  </si>
  <si>
    <t>2.2.9.4.1.4.7</t>
  </si>
  <si>
    <t>2.2.9.4.1.4.8</t>
  </si>
  <si>
    <t>2.2.9.4.1.4.9</t>
  </si>
  <si>
    <t>2.2.9.4.1.4.10</t>
  </si>
  <si>
    <t>2.2.9.4.1.4.11</t>
  </si>
  <si>
    <t>2.2.9.4.1.5</t>
  </si>
  <si>
    <t>2.2.9.4.1.5.1</t>
  </si>
  <si>
    <t>2.2.9.4.1.5.2</t>
  </si>
  <si>
    <t>2.2.9.4.1.5.3</t>
  </si>
  <si>
    <t>2.2.9.4.1.5.4</t>
  </si>
  <si>
    <t>2.2.9.4.1.5.5</t>
  </si>
  <si>
    <t>2.2.9.4.1.6</t>
  </si>
  <si>
    <t>2.2.9.4.1.6.1</t>
  </si>
  <si>
    <t>2.2.9.4.1.6.2</t>
  </si>
  <si>
    <t>2.2.9.4.1.6.3</t>
  </si>
  <si>
    <t>2.2.9.4.1.7</t>
  </si>
  <si>
    <t>2.2.9.4.1.7.1</t>
  </si>
  <si>
    <t>2.2.9.4.1.7.2</t>
  </si>
  <si>
    <t>2.2.9.4.1.7.3</t>
  </si>
  <si>
    <t>2.2.9.4.1.7.4</t>
  </si>
  <si>
    <t>2.2.9.4.1.7.5</t>
  </si>
  <si>
    <t>2.2.9.4.1.7.6</t>
  </si>
  <si>
    <t>2.2.9.4.2</t>
  </si>
  <si>
    <t>2.2.9.4.2.1</t>
  </si>
  <si>
    <t>2.2.9.4.2.2</t>
  </si>
  <si>
    <t>2.2.9.4.2.3</t>
  </si>
  <si>
    <t>2.2.9.4.2.4</t>
  </si>
  <si>
    <t>2.2.10.1</t>
  </si>
  <si>
    <t>2.2.10.1.1</t>
  </si>
  <si>
    <t>2.2.10.1.1.1.1</t>
  </si>
  <si>
    <t>2.2.10.1.1.2</t>
  </si>
  <si>
    <t>2.2.10.1.1.2.1</t>
  </si>
  <si>
    <t>2.2.10.1.1.2.2</t>
  </si>
  <si>
    <t>2.2.10.1.1.2.3</t>
  </si>
  <si>
    <t>2.2.10.1.1.2.4</t>
  </si>
  <si>
    <t>2.2.10.1.1.2.5</t>
  </si>
  <si>
    <t>2.2.10.1.1.3</t>
  </si>
  <si>
    <t>2.2.10.1.1.3.1</t>
  </si>
  <si>
    <t>2.2.10.1.1.3.2</t>
  </si>
  <si>
    <t>2.2.10.1.1.3.3</t>
  </si>
  <si>
    <t>2.2.10.1.1.3.4</t>
  </si>
  <si>
    <t>2.2.10.1.1.4</t>
  </si>
  <si>
    <t>2.2.10.1.1.4.1</t>
  </si>
  <si>
    <t>2.2.10.1.1.4.2</t>
  </si>
  <si>
    <t>2.2.10.1.1.5</t>
  </si>
  <si>
    <t>2.2.10.1.1.5.1</t>
  </si>
  <si>
    <t>2.2.10.1.1.5.2</t>
  </si>
  <si>
    <t>2.2.10.1.1.5.3</t>
  </si>
  <si>
    <t>2.2.10.1.1.5.4</t>
  </si>
  <si>
    <t>2.2.10.1.1.5.5</t>
  </si>
  <si>
    <t>2.2.10.1.1.6</t>
  </si>
  <si>
    <t>2.2.10.1.1.6.1</t>
  </si>
  <si>
    <t>2.2.10.1.1.6.2</t>
  </si>
  <si>
    <t>2.2.10.1.1.6.3</t>
  </si>
  <si>
    <t>2.2.10.1.1.6.4</t>
  </si>
  <si>
    <t>2.2.10.1.1.6.5</t>
  </si>
  <si>
    <t>2.2.10.1.1.6.6</t>
  </si>
  <si>
    <t>2.2.10.1.1.7</t>
  </si>
  <si>
    <t>2.2.10.1.1.7.1</t>
  </si>
  <si>
    <t>2.2.10.1.1.7.2</t>
  </si>
  <si>
    <t>2.2.10.1.1.7.3</t>
  </si>
  <si>
    <t>2.2.10.1.1.7.4</t>
  </si>
  <si>
    <t>2.2.10.1.1.7.5</t>
  </si>
  <si>
    <t>2.2.10.1.1.7.6</t>
  </si>
  <si>
    <t>2.2.10.1.1.7.7</t>
  </si>
  <si>
    <t>2.2.10.1.1.7.8</t>
  </si>
  <si>
    <t>2.2.10.1.1.7.9</t>
  </si>
  <si>
    <t>2.2.10.1.1.8</t>
  </si>
  <si>
    <t>2.2.10.1.1.8.1</t>
  </si>
  <si>
    <t>2.2.10.1.1.8.2</t>
  </si>
  <si>
    <t>2.2.10.1.1.8.3</t>
  </si>
  <si>
    <t>2.2.10.1.1.8.4</t>
  </si>
  <si>
    <t>2.2.10.1.2</t>
  </si>
  <si>
    <t>2.2.10.1.2.1</t>
  </si>
  <si>
    <t>2.2.10.1.2.2</t>
  </si>
  <si>
    <t>2.2.10.1.2.3</t>
  </si>
  <si>
    <t>2.2.10.1.2.4</t>
  </si>
  <si>
    <t>2.2.10.1.2.5</t>
  </si>
  <si>
    <t>2.2.10.2</t>
  </si>
  <si>
    <t>2.2.10.2.1</t>
  </si>
  <si>
    <t>2.2.10.2.1.1</t>
  </si>
  <si>
    <t>2.2.10.2.1.1.1</t>
  </si>
  <si>
    <t>2.2.10.2.1.2</t>
  </si>
  <si>
    <t>2.2.10.2.1.2.1</t>
  </si>
  <si>
    <t>2.2.10.2.1.2.2</t>
  </si>
  <si>
    <t>2.2.10.2.1.2.3</t>
  </si>
  <si>
    <t>2.2.10.2.1.2.4</t>
  </si>
  <si>
    <t>2.2.10.2.1.2.5</t>
  </si>
  <si>
    <t>2.2.10.2.1.3</t>
  </si>
  <si>
    <t>2.2.10.2.1.3.1</t>
  </si>
  <si>
    <t>2.2.10.2.1.3.2</t>
  </si>
  <si>
    <t>2.2.10.2.1.3.3</t>
  </si>
  <si>
    <t>2.2.10.2.1.3.4</t>
  </si>
  <si>
    <t>2.2.10.2.1.4</t>
  </si>
  <si>
    <t>2.2.10.2.1.4.1</t>
  </si>
  <si>
    <t>2.2.10.2.1.4.2</t>
  </si>
  <si>
    <t>2.2.10.2.1.5</t>
  </si>
  <si>
    <t>2.2.10.2.1.5.1</t>
  </si>
  <si>
    <t>2.2.10.2.1.5.2</t>
  </si>
  <si>
    <t>2.2.10.2.1.5.3</t>
  </si>
  <si>
    <t>2.2.10.2.1.5.4</t>
  </si>
  <si>
    <t>2.2.10.2.1.5.5</t>
  </si>
  <si>
    <t>2.2.10.2.1.6</t>
  </si>
  <si>
    <t>2.2.10.2.1.6.1</t>
  </si>
  <si>
    <t>2.2.10.2.1.6.2</t>
  </si>
  <si>
    <t>2.2.10.2.1.6.3</t>
  </si>
  <si>
    <t>2.2.10.2.1.6.4</t>
  </si>
  <si>
    <t>2.2.10.2.1.6.5</t>
  </si>
  <si>
    <t>2.2.10.2.1.6.6</t>
  </si>
  <si>
    <t>2.2.10.2.1.7</t>
  </si>
  <si>
    <t>2.2.10.2.1.7.1</t>
  </si>
  <si>
    <t>2.2.10.2.1.7.2</t>
  </si>
  <si>
    <t>2.2.10.2.1.7.3</t>
  </si>
  <si>
    <t>2.2.10.2.1.7.4</t>
  </si>
  <si>
    <t>2.2.10.2.1.7.5</t>
  </si>
  <si>
    <t>2.2.10.2.1.7.6</t>
  </si>
  <si>
    <t>2.2.10.2.1.7.7</t>
  </si>
  <si>
    <t>2.2.10.2.1.7.8</t>
  </si>
  <si>
    <t>2.2.10.2.1.7.9</t>
  </si>
  <si>
    <t>2.2.10.2.1.8</t>
  </si>
  <si>
    <t>2.2.10.2.1.8.1</t>
  </si>
  <si>
    <t>2.2.10.2.1.8.2</t>
  </si>
  <si>
    <t>2.2.10.2.1.8.3</t>
  </si>
  <si>
    <t>2.2.10.2.1.8.4</t>
  </si>
  <si>
    <t>2.2.10.2.2</t>
  </si>
  <si>
    <t>2.2.10.2.2.1</t>
  </si>
  <si>
    <t>2.2.10.2.2.2</t>
  </si>
  <si>
    <t>2.2.10.2.2.3</t>
  </si>
  <si>
    <t>2.2.10.2.2.4</t>
  </si>
  <si>
    <t>2.2.10.2.2.5</t>
  </si>
  <si>
    <t>2.2.10.3</t>
  </si>
  <si>
    <t>2.2.1.3.1</t>
  </si>
  <si>
    <t>2.2.1.3.1.1</t>
  </si>
  <si>
    <t>2.2.1.3.1.1.1</t>
  </si>
  <si>
    <t>2.2.1.3.1.2</t>
  </si>
  <si>
    <t>2.2.1.3.1.2.1</t>
  </si>
  <si>
    <t>2.2.1.3.1.2.2</t>
  </si>
  <si>
    <t>2.2.1.3.1.2.3</t>
  </si>
  <si>
    <t>2.2.1.3.1.2.4</t>
  </si>
  <si>
    <t>2.2.1.3.1.2.5</t>
  </si>
  <si>
    <t>2.2.1.3.1.2.6</t>
  </si>
  <si>
    <t>2.2.1.3.1.3</t>
  </si>
  <si>
    <t>2.2.1.3.1.3.1</t>
  </si>
  <si>
    <t>Наружное освещение на транспортной развязке на км 17. ШНО-10</t>
  </si>
  <si>
    <t>Ремонт и восстановление действующих дорог</t>
  </si>
  <si>
    <t>Итого по Этапу I.</t>
  </si>
  <si>
    <t>Итого по Этапу II.</t>
  </si>
  <si>
    <t>Итого по Этапу III.</t>
  </si>
  <si>
    <t>Итого по Этапу V.</t>
  </si>
  <si>
    <t>Автомобильная дорога М-4 «Дон» - от Москвы через Воронеж, Ро-стов-на-Дону, Краснодар до Новороссийска. Строительство с последующей  эксплуатацией на платной основе автомобильной дороги М-4 «Дон» – от Москвы через Воронеж, Ростов-на-Дону, Краснодар до Новороссийска на участке дальнего западного обхода г. Краснодара*</t>
  </si>
  <si>
    <t>Сети электроснабжения. Участок км 0 - км 30+800</t>
  </si>
  <si>
    <t>Сети электроснабжения. Участок км 30+800 - км 52</t>
  </si>
  <si>
    <t>Строительно-монтажные работы на кабели АО "УПТ" в районе ТР на ПК 512</t>
  </si>
  <si>
    <t>1.1.6.3.4</t>
  </si>
  <si>
    <t>1.1.6.3.4.1</t>
  </si>
  <si>
    <t>1.1.6.3.4.2</t>
  </si>
  <si>
    <t>1.1.6.3.4.3</t>
  </si>
  <si>
    <t>1.1.6.3.4.4</t>
  </si>
  <si>
    <t>1.1.6.3.4.5</t>
  </si>
  <si>
    <t>1.1.6.3.4.6</t>
  </si>
  <si>
    <t>1.1.6.3.4.7</t>
  </si>
  <si>
    <t>1.1.6.3.4.8</t>
  </si>
  <si>
    <t>1.1.6.3.4.9</t>
  </si>
  <si>
    <t>1.1.6.3.4.10</t>
  </si>
  <si>
    <t>1.1.6.3.4.11</t>
  </si>
  <si>
    <t>1.1.6.3.4.12</t>
  </si>
  <si>
    <t>1.1.6.3.4.13</t>
  </si>
  <si>
    <t>1.1.6.3.4.14</t>
  </si>
  <si>
    <t>1.1.6.3.4.15</t>
  </si>
  <si>
    <t>1.1.6.3.4.16</t>
  </si>
  <si>
    <t>1.1.6.3.4.17</t>
  </si>
  <si>
    <t>1.1.15.1.1</t>
  </si>
  <si>
    <t>1.1.15.1.2</t>
  </si>
  <si>
    <t>1.1.15.1.3</t>
  </si>
  <si>
    <t>1.1.15.1.4</t>
  </si>
  <si>
    <t>1.1.15.1.5</t>
  </si>
  <si>
    <t>1.1.15.2.1.1</t>
  </si>
  <si>
    <t>1.1.15.2.1.1.1</t>
  </si>
  <si>
    <t>1.1.15.2.1.2</t>
  </si>
  <si>
    <t>1.1.15.2.1.2.1</t>
  </si>
  <si>
    <t>1.1.15.2.1.2.3</t>
  </si>
  <si>
    <t>1.1.15.2.1.3</t>
  </si>
  <si>
    <t>1.1.15.2.1.3.1</t>
  </si>
  <si>
    <t>1.1.15.2.1.3.2</t>
  </si>
  <si>
    <t>1.1.1</t>
  </si>
  <si>
    <t>1.1.1.1</t>
  </si>
  <si>
    <t>1.1.1.1.2</t>
  </si>
  <si>
    <t>1.1.1.2</t>
  </si>
  <si>
    <t>1.1.1.2.1</t>
  </si>
  <si>
    <t>1.1.1.4</t>
  </si>
  <si>
    <t>1.1.1.4.1</t>
  </si>
  <si>
    <t>1.1.1.5</t>
  </si>
  <si>
    <t>1.1.15.1</t>
  </si>
  <si>
    <t>1.1.2.1.1.1</t>
  </si>
  <si>
    <t>1.1.2.1.1.1.1</t>
  </si>
  <si>
    <t>1.1.2.1.1.2</t>
  </si>
  <si>
    <t>1.1.2.1.1.2.1</t>
  </si>
  <si>
    <t>1.1.2.1.1.3</t>
  </si>
  <si>
    <t>1.1.2.1.1.3.1</t>
  </si>
  <si>
    <t>1.1.2.1.2</t>
  </si>
  <si>
    <t>1.1.2.1.2.1</t>
  </si>
  <si>
    <t>1.1.2.1.1.4</t>
  </si>
  <si>
    <t>1.1.2.1.1.4.1</t>
  </si>
  <si>
    <t>1.1.2.2</t>
  </si>
  <si>
    <t>1.1.2.2.1</t>
  </si>
  <si>
    <t>1.1.2.2.2</t>
  </si>
  <si>
    <t>1.1.2.3</t>
  </si>
  <si>
    <t>1.1.2.3.1</t>
  </si>
  <si>
    <t>1.1.2.3.2</t>
  </si>
  <si>
    <t>1.1.2.3.3</t>
  </si>
  <si>
    <t>1.1.2.3.4</t>
  </si>
  <si>
    <t>1.1.3.1.</t>
  </si>
  <si>
    <t>1.1.3.1.1.1</t>
  </si>
  <si>
    <t>1.1.3.1.1.2</t>
  </si>
  <si>
    <t>1.1.3.1.1.3</t>
  </si>
  <si>
    <t>1.1.3.1.1.4</t>
  </si>
  <si>
    <t>1.1.3.2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</si>
  <si>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</si>
  <si>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</si>
  <si>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</si>
  <si>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</si>
  <si>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</si>
  <si>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</si>
  <si>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</si>
  <si>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1.1.6.1</t>
  </si>
  <si>
    <t>1.1.6.1.1</t>
  </si>
  <si>
    <t>1.1.6.1.1.1</t>
  </si>
  <si>
    <t>1.1.6.1.1.2</t>
  </si>
  <si>
    <t>1.1.6.1.1.3</t>
  </si>
  <si>
    <t>1.1.6.1.1.4</t>
  </si>
  <si>
    <t>1.1.6.1.1.5</t>
  </si>
  <si>
    <t>1.1.6.1.1.6</t>
  </si>
  <si>
    <t>1.1.6.1.1.7</t>
  </si>
  <si>
    <t>1.1.6.1.1.8</t>
  </si>
  <si>
    <t>1.1.6.1.2</t>
  </si>
  <si>
    <t>1.1.6.1.2.1</t>
  </si>
  <si>
    <t>1.1.6.1.2.2</t>
  </si>
  <si>
    <t>1.1.6.1.2.3</t>
  </si>
  <si>
    <t>1.1.6.1.2.4</t>
  </si>
  <si>
    <t>1.1.6.1.2.5</t>
  </si>
  <si>
    <t>1.1.6.1.2.6</t>
  </si>
  <si>
    <t>1.1.6.1.2.7</t>
  </si>
  <si>
    <t>1.1.6.1.2.8</t>
  </si>
  <si>
    <t>1.1.6.1.2.9</t>
  </si>
  <si>
    <t>1.1.6.1.3</t>
  </si>
  <si>
    <t>1.1.6.1.3.1</t>
  </si>
  <si>
    <t>1.1.6.1.3.2</t>
  </si>
  <si>
    <t>1.1.6.1.3.3</t>
  </si>
  <si>
    <t>1.1.6.1.3.4</t>
  </si>
  <si>
    <t>1.1.6.1.3.5</t>
  </si>
  <si>
    <t>1.1.6.1.3.6</t>
  </si>
  <si>
    <t>1.1.6.1.3.7</t>
  </si>
  <si>
    <t>1.1.6.1.4</t>
  </si>
  <si>
    <t>1.1.6.1.4.1</t>
  </si>
  <si>
    <t>1.1.6.1.4.2</t>
  </si>
  <si>
    <t>2.2.5.2.4</t>
  </si>
  <si>
    <t>2.2.5.2.5</t>
  </si>
  <si>
    <t>2.2.6</t>
  </si>
  <si>
    <t>2.2.6.1</t>
  </si>
  <si>
    <t>2.2.6.1.1</t>
  </si>
  <si>
    <t>2.2.6.1.1.1</t>
  </si>
  <si>
    <t>2.2.6.1.1.2</t>
  </si>
  <si>
    <t>2.2.6.1.1.3</t>
  </si>
  <si>
    <t>2.2.6.1.1.4</t>
  </si>
  <si>
    <t>2.2.6.1.1.5</t>
  </si>
  <si>
    <t>2.2.6.1.1.6</t>
  </si>
  <si>
    <t>2.2.6.1.1.7</t>
  </si>
  <si>
    <t>2.2.6.1.1.8</t>
  </si>
  <si>
    <t>2.2.6.1.1.9</t>
  </si>
  <si>
    <t>2.2.6.1.1.10</t>
  </si>
  <si>
    <t>2.2.6.1.1.11</t>
  </si>
  <si>
    <t>2.2.6.1.1.12</t>
  </si>
  <si>
    <t>2.2.6.1.1.13</t>
  </si>
  <si>
    <t>2.2.6.1.1.14</t>
  </si>
  <si>
    <t>2.2.6.1.1.15</t>
  </si>
  <si>
    <t>2.2.6.1.1.16</t>
  </si>
  <si>
    <t>2.2.6.1.1.17</t>
  </si>
  <si>
    <t>2.2.6.1.1.18</t>
  </si>
  <si>
    <t>2.2.6.1.1.19</t>
  </si>
  <si>
    <t>2.2.6.1.1.20</t>
  </si>
  <si>
    <t>2.2.6.1.1.21</t>
  </si>
  <si>
    <t>2.2.6.1.2</t>
  </si>
  <si>
    <t>2.2.6.1.2.1</t>
  </si>
  <si>
    <t>2.2.6.1.2.2</t>
  </si>
  <si>
    <t>2.2.6.1.2.3</t>
  </si>
  <si>
    <t>2.2.6.1.2.4</t>
  </si>
  <si>
    <t>2.2.6.1.2.5</t>
  </si>
  <si>
    <t>2.2.6.1.2.6</t>
  </si>
  <si>
    <t>2.2.6.1.2.7</t>
  </si>
  <si>
    <t>2.2.6.1.2.8</t>
  </si>
  <si>
    <t>2.2.6.1.2.9</t>
  </si>
  <si>
    <t>2.2.6.1.2.10</t>
  </si>
  <si>
    <t>2.2.6.1.2.11</t>
  </si>
  <si>
    <t>Связь разобщенных территорий на ПК 262+61.30</t>
  </si>
  <si>
    <t>Крайние опоры 1, 4</t>
  </si>
  <si>
    <t>Промежуточные опоры 2, 3</t>
  </si>
  <si>
    <t>Дорожная часть ПК 262+61.30</t>
  </si>
  <si>
    <t>Связь разобщенных территорий на ПК 379+88,28</t>
  </si>
  <si>
    <t>Путепровод  на ПК 379+88,28</t>
  </si>
  <si>
    <t>VI. Лестничные сходы</t>
  </si>
  <si>
    <t>VII. Армогрунтовые подпорные стены</t>
  </si>
  <si>
    <t>Связь разобщенных территорий на ПК 396+88,93</t>
  </si>
  <si>
    <t xml:space="preserve">II. Промежуточные опоры </t>
  </si>
  <si>
    <t>Организация движения на период эксплуатации. ОХ (0-30+800)</t>
  </si>
  <si>
    <t>Организация движения на период ввода объекта в эксплуатацию км 30+800- км 52+000</t>
  </si>
  <si>
    <t>Переустройство ВЛ 35кВ «ВНИИ РИС-Марьянская»/ ВЛ110кВ «ВНИИ Рис-Н.Мышастовская» ПК485+58</t>
  </si>
  <si>
    <t>Переустройство ВЛ 220 кВ «Витаминкомбинат - НПС-7» на ПК 83+95</t>
  </si>
  <si>
    <t>Переустройство ВЛ 220 «Витаминкомбинат-Славянская» ПК308+63</t>
  </si>
  <si>
    <t>т</t>
  </si>
  <si>
    <t>2.4.1.10.6</t>
  </si>
  <si>
    <t>2.4.1.10.7</t>
  </si>
  <si>
    <t>2.4.1.10.8</t>
  </si>
  <si>
    <t>2.4.1.10.9</t>
  </si>
  <si>
    <t>2.4.1.10.10</t>
  </si>
  <si>
    <t>2.4.1.10.11</t>
  </si>
  <si>
    <t>2.4.1.10.12</t>
  </si>
  <si>
    <t>2.4.1.10.13</t>
  </si>
  <si>
    <t>2.4.1.10.14</t>
  </si>
  <si>
    <t>2.4.1.10.15</t>
  </si>
  <si>
    <t>2.4.1.10.16</t>
  </si>
  <si>
    <t>2.4.1.10.17</t>
  </si>
  <si>
    <t>2.4.1.10.18</t>
  </si>
  <si>
    <t>2.4.1.10.19</t>
  </si>
  <si>
    <t>2.4.1.11</t>
  </si>
  <si>
    <t>2.4.1.11.1</t>
  </si>
  <si>
    <t>2.4.1.11.2</t>
  </si>
  <si>
    <t>2.4.1.11.3</t>
  </si>
  <si>
    <t>2.4.1.11.4</t>
  </si>
  <si>
    <t>2.4.1.11.5</t>
  </si>
  <si>
    <t>2.4.1.11.6</t>
  </si>
  <si>
    <t>2.4.1.11.7</t>
  </si>
  <si>
    <t>2.4.1.11.8</t>
  </si>
  <si>
    <t>2.4.1.11.9</t>
  </si>
  <si>
    <t>2.4.1.11.10</t>
  </si>
  <si>
    <t>2.4.1.11.11</t>
  </si>
  <si>
    <t>2.4.1.11.12</t>
  </si>
  <si>
    <t>2.4.1.11.13</t>
  </si>
  <si>
    <t>2.4.1.11.14</t>
  </si>
  <si>
    <t>2.4.1.11.15</t>
  </si>
  <si>
    <t>2.4.1.11.16</t>
  </si>
  <si>
    <t>2.4.1.12</t>
  </si>
  <si>
    <t>2.4.1.12.1</t>
  </si>
  <si>
    <t>2.4.1.12.2</t>
  </si>
  <si>
    <t>2.4.1.12.3</t>
  </si>
  <si>
    <t>2.4.1.12.4</t>
  </si>
  <si>
    <t>2.4.1.12.5</t>
  </si>
  <si>
    <t>2.4.1.12.6</t>
  </si>
  <si>
    <t>2.4.1.12.7</t>
  </si>
  <si>
    <t>2.4.1.12.8</t>
  </si>
  <si>
    <t>2.4.1.12.9</t>
  </si>
  <si>
    <t>2.4.1.12.10</t>
  </si>
  <si>
    <t>2.4.1.12.11</t>
  </si>
  <si>
    <t>2.4.1.12.12</t>
  </si>
  <si>
    <t>2.4.1.12.13</t>
  </si>
  <si>
    <t>2.4.1.12.14</t>
  </si>
  <si>
    <t>2.4.1.12.15</t>
  </si>
  <si>
    <t>2.4.1.12.16</t>
  </si>
  <si>
    <t>2.4.1.13</t>
  </si>
  <si>
    <t>2.4.1.13.1</t>
  </si>
  <si>
    <t>2.4.1.13.2</t>
  </si>
  <si>
    <t>2.4.1.13.3</t>
  </si>
  <si>
    <t>2.4.1.13.4</t>
  </si>
  <si>
    <t>2.4.1.13.5</t>
  </si>
  <si>
    <t>2.4.1.13.6</t>
  </si>
  <si>
    <t>2.4.1.13.7</t>
  </si>
  <si>
    <t>2.4.1.13.8</t>
  </si>
  <si>
    <t>2.4.1.13.9</t>
  </si>
  <si>
    <t>2.4.1.13.10</t>
  </si>
  <si>
    <t>2.4.1.13.11</t>
  </si>
  <si>
    <t>2.4.1.13.12</t>
  </si>
  <si>
    <t>2.4.1.13.13</t>
  </si>
  <si>
    <t>2.4.1.13.14</t>
  </si>
  <si>
    <t>2.4.1.13.15</t>
  </si>
  <si>
    <t>1.1.17.1</t>
  </si>
  <si>
    <t>1.1.17.2</t>
  </si>
  <si>
    <t>Обследование существующих опор ВЛ-0,4-220кВ</t>
  </si>
  <si>
    <t>Обследование существующих искусственных сооружений</t>
  </si>
  <si>
    <t>отчет</t>
  </si>
  <si>
    <t>2.9.16.1.1</t>
  </si>
  <si>
    <t xml:space="preserve">Транспортная безопасность </t>
  </si>
  <si>
    <t>2.9.16</t>
  </si>
  <si>
    <t>Армогрунтовые подпорные стены</t>
  </si>
  <si>
    <t>Укрепление откосов</t>
  </si>
  <si>
    <t>Дорожная часть ПК 17+74,76</t>
  </si>
  <si>
    <t>Устройство слоя покрытия из гравийно-песчаной смеси, толщиной 30 см</t>
  </si>
  <si>
    <t>Проезды для сельскохозяйственной техники над основным ходом на ПК 306+90,00</t>
  </si>
  <si>
    <t>Проезды для сельскохозяйственной техники над основным ходом на ПК 329+88,26</t>
  </si>
  <si>
    <t xml:space="preserve">Дорожная часть </t>
  </si>
  <si>
    <t>Устройство дорожной одежды по типу ДО СХ</t>
  </si>
  <si>
    <t xml:space="preserve">Проезды для сельскохозяйственной техники над основным ходом на ПК 447+43 </t>
  </si>
  <si>
    <t>Проезды для сельскохозяйственной техники под основным ходом на ПК 100+57</t>
  </si>
  <si>
    <t xml:space="preserve">Замена слабого грунта в основании путепровода </t>
  </si>
  <si>
    <t>Железобетонные конструкции путепровода</t>
  </si>
  <si>
    <t>Железобетонные конструкции подпорных стен</t>
  </si>
  <si>
    <t>Гидроизоляция путепровода и подпорных стен</t>
  </si>
  <si>
    <t>Дренаж и дорожная одежда тоннеля</t>
  </si>
  <si>
    <t>2.1.1.</t>
  </si>
  <si>
    <t>2.1.1.1</t>
  </si>
  <si>
    <t>2.1.1.1.2.1</t>
  </si>
  <si>
    <t>2.1.1.1.2.2</t>
  </si>
  <si>
    <t>2.1.1.1.2.3</t>
  </si>
  <si>
    <t>2.1.1.1.2.4</t>
  </si>
  <si>
    <t>2.1.1.1.2.5</t>
  </si>
  <si>
    <t>2.1.1.3</t>
  </si>
  <si>
    <t>2.1.1.3.1</t>
  </si>
  <si>
    <t>2.1.1.3.2</t>
  </si>
  <si>
    <t>2.1.1.3.3</t>
  </si>
  <si>
    <t>2.1.1.3.4</t>
  </si>
  <si>
    <t>2.1.1.3.5</t>
  </si>
  <si>
    <t>2.1.1.3.6</t>
  </si>
  <si>
    <t>2.1.1.3.7</t>
  </si>
  <si>
    <t>2.1.1.3.8</t>
  </si>
  <si>
    <t>2.1.1.3.9</t>
  </si>
  <si>
    <t>2.1.1.3.10</t>
  </si>
  <si>
    <t>2.1.1.3.11</t>
  </si>
  <si>
    <t>2.1.1.3.12</t>
  </si>
  <si>
    <t>2.1.1.3.13</t>
  </si>
  <si>
    <t>2.1.1.3.14</t>
  </si>
  <si>
    <t>2.1.1.3.15</t>
  </si>
  <si>
    <t>2.1.1.4</t>
  </si>
  <si>
    <t>2.1.3.1.2</t>
  </si>
  <si>
    <t>2.1.3.1.2.1</t>
  </si>
  <si>
    <t>2.1.3.1.2.2</t>
  </si>
  <si>
    <t>2.1.3.1.2.3</t>
  </si>
  <si>
    <t>2.1.3.3</t>
  </si>
  <si>
    <t>2.1.3.3.1</t>
  </si>
  <si>
    <t>2.1.3.3.2</t>
  </si>
  <si>
    <t>2.1.3.3.3</t>
  </si>
  <si>
    <t>2.1.3.3.4</t>
  </si>
  <si>
    <t>2.1.3.3.5</t>
  </si>
  <si>
    <t>2.1.3.3.6</t>
  </si>
  <si>
    <t>2.1.3.3.7</t>
  </si>
  <si>
    <t>2.1.3.3.8</t>
  </si>
  <si>
    <t>2.1.3.3.9</t>
  </si>
  <si>
    <t>2.1.3.3.10</t>
  </si>
  <si>
    <t>2.1.3.3.11</t>
  </si>
  <si>
    <t>2.1.3.3.12</t>
  </si>
  <si>
    <t>2.1.5.1.1.1</t>
  </si>
  <si>
    <t>2.1.5.1.1.2</t>
  </si>
  <si>
    <t>2.1.5.1.1.3</t>
  </si>
  <si>
    <t>2.1.5.1.1.4</t>
  </si>
  <si>
    <t>2.1.5.1.1.5</t>
  </si>
  <si>
    <t>2.1.5.1.1.6</t>
  </si>
  <si>
    <t>2.1.5.1.1.7</t>
  </si>
  <si>
    <t>2.1.5.1.1.8</t>
  </si>
  <si>
    <t>2.1.5.1.1.9</t>
  </si>
  <si>
    <t>2.1.5.1.1.10</t>
  </si>
  <si>
    <t>2.1.5.1.1.11</t>
  </si>
  <si>
    <t>2.1.5.1.1.12</t>
  </si>
  <si>
    <t>2.1.5.1.1.13</t>
  </si>
  <si>
    <t>2.1.5.1.1.14</t>
  </si>
  <si>
    <t>2.1.5.1.1.15</t>
  </si>
  <si>
    <t>2.1.5.1.1.16</t>
  </si>
  <si>
    <t>2.1.5.4</t>
  </si>
  <si>
    <t>2.1.5.4.1</t>
  </si>
  <si>
    <t>2.1.5.4.2</t>
  </si>
  <si>
    <t>2.1.6.1</t>
  </si>
  <si>
    <t>2.1.6.1.1</t>
  </si>
  <si>
    <t>2.1.6.1.1.1</t>
  </si>
  <si>
    <t>2.1.6.1.1.2</t>
  </si>
  <si>
    <t>2.1.6.1.1.3</t>
  </si>
  <si>
    <t>2.1.6.1.1.4</t>
  </si>
  <si>
    <t>2.1.6.1.1.5</t>
  </si>
  <si>
    <t>2.1.6.1.1.6</t>
  </si>
  <si>
    <t>2.1.6.1.1.7</t>
  </si>
  <si>
    <t>2.1.6.1.1.8</t>
  </si>
  <si>
    <t>2.1.6.1.1.9</t>
  </si>
  <si>
    <t>2.1.6.1.1.10</t>
  </si>
  <si>
    <t>2.1.6.1.1.11</t>
  </si>
  <si>
    <t>2.1.6.1.1.12</t>
  </si>
  <si>
    <t>2.1.6.1.1.13</t>
  </si>
  <si>
    <t>2.1.6.1.1.14</t>
  </si>
  <si>
    <t>2.1.6.1.1.15</t>
  </si>
  <si>
    <t>2.1.6.1.1.16</t>
  </si>
  <si>
    <t>2.1.6.1.1.17</t>
  </si>
  <si>
    <t>2.1.6.1.2</t>
  </si>
  <si>
    <t>2.1.6.1.2.1</t>
  </si>
  <si>
    <t>2.1.6.1.2.2</t>
  </si>
  <si>
    <t>2.1.6.1.2.3</t>
  </si>
  <si>
    <t>2.1.6.1.2.4</t>
  </si>
  <si>
    <t>2.1.6.1.2.5</t>
  </si>
  <si>
    <t>2.1.6.1.2.6</t>
  </si>
  <si>
    <t>2.1.6.1.2.7</t>
  </si>
  <si>
    <t>2.1.6.1.2.8</t>
  </si>
  <si>
    <t>2.1.6.1.2.9</t>
  </si>
  <si>
    <t>2.1.6.1.2.10</t>
  </si>
  <si>
    <t>2.1.6.1.2.11</t>
  </si>
  <si>
    <t>2.1.6.1.2.12</t>
  </si>
  <si>
    <t>2.1.6.1.2.13</t>
  </si>
  <si>
    <t>2.1.6.1.2.14</t>
  </si>
  <si>
    <t>2.1.6.1.2.15</t>
  </si>
  <si>
    <t>2.1.6.1.3</t>
  </si>
  <si>
    <t>2.1.6.1.3.1</t>
  </si>
  <si>
    <t>2.1.6.1.3.2</t>
  </si>
  <si>
    <t>2.1.6.1.3.3</t>
  </si>
  <si>
    <t>2.1.6.1.3.4</t>
  </si>
  <si>
    <t>2.1.6.1.3.5</t>
  </si>
  <si>
    <t>2.1.6.1.3.6</t>
  </si>
  <si>
    <t>2.1.6.1.3.7</t>
  </si>
  <si>
    <t>2.1.6.1.3.8</t>
  </si>
  <si>
    <t>2.1.6.1.3.9</t>
  </si>
  <si>
    <t>2.1.6.1.3.10</t>
  </si>
  <si>
    <t>2.1.6.1.3.11</t>
  </si>
  <si>
    <t>2.1.6.1.3.12</t>
  </si>
  <si>
    <t>2.1.6.1.3.13</t>
  </si>
  <si>
    <t>2.1.6.1.3.14</t>
  </si>
  <si>
    <t>2.1.6.1.3.15</t>
  </si>
  <si>
    <t>2.1.6.1.3.16</t>
  </si>
  <si>
    <t>2.1.6.1.3.17</t>
  </si>
  <si>
    <t>2.1.6.1.3.18</t>
  </si>
  <si>
    <t>2.1.6.1.3.19</t>
  </si>
  <si>
    <t>2.1.6.1.3.20</t>
  </si>
  <si>
    <t>2.1.6.1.3.21</t>
  </si>
  <si>
    <t>2.1.6.1.3.22</t>
  </si>
  <si>
    <t>2.1.9</t>
  </si>
  <si>
    <t>2.1.9.3</t>
  </si>
  <si>
    <t>2.1.9.6</t>
  </si>
  <si>
    <t>2.1.10</t>
  </si>
  <si>
    <t>2.1.10.2</t>
  </si>
  <si>
    <t>2.1.14.1.3</t>
  </si>
  <si>
    <t>2.1.14.1.3.1</t>
  </si>
  <si>
    <t>2.1.14.1.3.2</t>
  </si>
  <si>
    <t>2.1.14.1.3.3</t>
  </si>
  <si>
    <t>2.1.14.1.3.4</t>
  </si>
  <si>
    <t>2.1.14.1.4</t>
  </si>
  <si>
    <t>2.1.14.1.4.1</t>
  </si>
  <si>
    <t>2.1.14.1.4.2</t>
  </si>
  <si>
    <t>2.1.14.1.4.3</t>
  </si>
  <si>
    <t>2.1.14.1.4.4</t>
  </si>
  <si>
    <t>2.1.14.2</t>
  </si>
  <si>
    <t>2.1.14.2.1</t>
  </si>
  <si>
    <t>2.1</t>
  </si>
  <si>
    <t>2.2.1.1.1</t>
  </si>
  <si>
    <t>2.2.1.1.1.1</t>
  </si>
  <si>
    <t>2.2.1.1.1.2</t>
  </si>
  <si>
    <t>2.2.1.1.1.3</t>
  </si>
  <si>
    <t>2.2.1.1.1.4</t>
  </si>
  <si>
    <t>2.2.1.1.1.5</t>
  </si>
  <si>
    <t>2.2.1.1.1.6</t>
  </si>
  <si>
    <t>2.2.1.2</t>
  </si>
  <si>
    <t>2.2.1.2.1</t>
  </si>
  <si>
    <t>2.2.1.2.2</t>
  </si>
  <si>
    <t>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</si>
  <si>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</si>
  <si>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</si>
  <si>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</si>
  <si>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</si>
  <si>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</si>
  <si>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</si>
  <si>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</si>
  <si>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2.2.2.1.1.6</t>
  </si>
  <si>
    <t>2.2.2.1.1.7</t>
  </si>
  <si>
    <t>2.2.2.1.1.8</t>
  </si>
  <si>
    <t>2.2.2.1.1.9</t>
  </si>
  <si>
    <t>2.2.2.1.1.10</t>
  </si>
  <si>
    <t>2.2.2.1.1.11</t>
  </si>
  <si>
    <t>2.2.2.1.2</t>
  </si>
  <si>
    <t>2.2.2.1.2.1</t>
  </si>
  <si>
    <t>2.2.2.1.2.2</t>
  </si>
  <si>
    <t>2.2.2.1.2.3</t>
  </si>
  <si>
    <t>2.2.2.1.2.4</t>
  </si>
  <si>
    <t>2.2.2.1.2.5</t>
  </si>
  <si>
    <t>2.2.2.1.2.6</t>
  </si>
  <si>
    <t>2.2.2.1.2.7</t>
  </si>
  <si>
    <t>2.2.2.1.3</t>
  </si>
  <si>
    <t>2.2.2.1.3.1</t>
  </si>
  <si>
    <t>2.2.2.1.3.2</t>
  </si>
  <si>
    <t>2.2.2.1.3.3</t>
  </si>
  <si>
    <t>2.2.2.1.3.4</t>
  </si>
  <si>
    <t>2.2.2.1.3.5</t>
  </si>
  <si>
    <t>2.2.2.1.3.6</t>
  </si>
  <si>
    <t>2.2.2.1.4</t>
  </si>
  <si>
    <t>2.2.2.1.5</t>
  </si>
  <si>
    <t>2.2.2.1.6</t>
  </si>
  <si>
    <t>2.2.2.1.7</t>
  </si>
  <si>
    <t>2.2.2.1.8</t>
  </si>
  <si>
    <t>2.2.2.1.9</t>
  </si>
  <si>
    <t>2.2.2.1.10</t>
  </si>
  <si>
    <t>2.2.10.7.1.7.5</t>
  </si>
  <si>
    <t>2.2.10.7.1.7.6</t>
  </si>
  <si>
    <t>2.2.10.7.1.7.7</t>
  </si>
  <si>
    <t>2.2.10.7.1.7.8</t>
  </si>
  <si>
    <t>2.2.10.7.1.7.9</t>
  </si>
  <si>
    <t>2.2.10.7.1.8</t>
  </si>
  <si>
    <t>2.2.10.7.1.8.1</t>
  </si>
  <si>
    <t>2.2.10.7.1.8.2</t>
  </si>
  <si>
    <t>2.2.10.7.1.8.3</t>
  </si>
  <si>
    <t>2.2.10.7.1.8.4</t>
  </si>
  <si>
    <t>2.2.10.7.2</t>
  </si>
  <si>
    <t>2.2.10.7.2.1</t>
  </si>
  <si>
    <t>2.2.10.8</t>
  </si>
  <si>
    <t>2.2.10.8.1</t>
  </si>
  <si>
    <t>2.2.10.8.2</t>
  </si>
  <si>
    <t>2.2.10.8.3</t>
  </si>
  <si>
    <t>2.2.10.8.4</t>
  </si>
  <si>
    <t>2.2.10.8.5</t>
  </si>
  <si>
    <t>2.2.10.8.6</t>
  </si>
  <si>
    <t>2.2.10.8.7</t>
  </si>
  <si>
    <t>2.2.10.8.8</t>
  </si>
  <si>
    <t>2.2.10.9</t>
  </si>
  <si>
    <t>2.2.10.9.1</t>
  </si>
  <si>
    <t>2.2.10.9.2</t>
  </si>
  <si>
    <t>2.2.10.9.3</t>
  </si>
  <si>
    <t>2.2.10.9.4</t>
  </si>
  <si>
    <t>2.2.10.9.5</t>
  </si>
  <si>
    <t>2.2.10.9.6</t>
  </si>
  <si>
    <t>2.2.10.9.7</t>
  </si>
  <si>
    <t>2.2.10.9.8</t>
  </si>
  <si>
    <t>2.2.10.9.9</t>
  </si>
  <si>
    <t>2.2.10.10</t>
  </si>
  <si>
    <t>2.2.10.10.1</t>
  </si>
  <si>
    <t>2.2.10.10.2</t>
  </si>
  <si>
    <t>2.2.10.10.3</t>
  </si>
  <si>
    <t>2.2.10.10.4</t>
  </si>
  <si>
    <t>2.2.10.10.5</t>
  </si>
  <si>
    <t>2.2.10.10.6</t>
  </si>
  <si>
    <t>2.2.10.10.7</t>
  </si>
  <si>
    <t>2.2.10.10.8</t>
  </si>
  <si>
    <t>2.2.10.11</t>
  </si>
  <si>
    <t>2.2.10.11.1</t>
  </si>
  <si>
    <t>2.2.10.11.2</t>
  </si>
  <si>
    <t>2.2.10.11.3</t>
  </si>
  <si>
    <t>2.2.10.11.4.</t>
  </si>
  <si>
    <t>2.2.10.11.5</t>
  </si>
  <si>
    <t>2.2.10.11.6</t>
  </si>
  <si>
    <t>2.2.10.11.7</t>
  </si>
  <si>
    <t>2.2.10.11.8</t>
  </si>
  <si>
    <t>2.2.10.12</t>
  </si>
  <si>
    <t>2.2.10.12.1</t>
  </si>
  <si>
    <t>2.2.10.12.2</t>
  </si>
  <si>
    <t>2.2.10.12.3</t>
  </si>
  <si>
    <t>2.2.10.12.4</t>
  </si>
  <si>
    <t>2.2.10.12.5</t>
  </si>
  <si>
    <t>2.2.10.12.6</t>
  </si>
  <si>
    <t>2.2.10.12.7</t>
  </si>
  <si>
    <t>2.2.10.12.8</t>
  </si>
  <si>
    <t>2.2.11.1</t>
  </si>
  <si>
    <t>2.2.11.1.1</t>
  </si>
  <si>
    <t>2.2.11.1.1.1</t>
  </si>
  <si>
    <t>2.2.11.1.1.1.1</t>
  </si>
  <si>
    <t>2.2.11.1.1.1.2</t>
  </si>
  <si>
    <t>2.2.11.1.1.1.3</t>
  </si>
  <si>
    <t>2.2.11.1.1.1.4</t>
  </si>
  <si>
    <t>2.2.11.1.1.1.5</t>
  </si>
  <si>
    <t>2.2.11.1.1.1.6</t>
  </si>
  <si>
    <t>2.2.11.1.1.2</t>
  </si>
  <si>
    <t>2.2.11.1.1.2.1</t>
  </si>
  <si>
    <t>2.2.11.1.1.2.2</t>
  </si>
  <si>
    <t>2.2.11.1.1.2.3</t>
  </si>
  <si>
    <t>2.2.11.1.1.2.4</t>
  </si>
  <si>
    <t>2.2.11.1.1.2.5</t>
  </si>
  <si>
    <t>2.2.11.1.1.2.6</t>
  </si>
  <si>
    <t>2.2.11.1.1.3</t>
  </si>
  <si>
    <t>2.2.11.1.1.3.1</t>
  </si>
  <si>
    <t>2.2.11.1.1.3.2</t>
  </si>
  <si>
    <t>2.2.11.1.1.3.3</t>
  </si>
  <si>
    <t>2.2.11.1.1.3.4</t>
  </si>
  <si>
    <t>2.2.11.1.1.3.5</t>
  </si>
  <si>
    <t>2.2.11.1.1.3.6</t>
  </si>
  <si>
    <t>2.2.11.1.1.3.7</t>
  </si>
  <si>
    <t>2.2.11.1.1.4</t>
  </si>
  <si>
    <t>2.2.11.1.1.4.1</t>
  </si>
  <si>
    <t>2.2.11.1.1.4.2</t>
  </si>
  <si>
    <t>2.2.11.1.1.4.3</t>
  </si>
  <si>
    <t>2.2.11.1.1.4.4</t>
  </si>
  <si>
    <t>2.2.11.1.1.4.5</t>
  </si>
  <si>
    <t>2.2.11.1.1.4.6</t>
  </si>
  <si>
    <t>2.2.11.1.1.4.7</t>
  </si>
  <si>
    <t>2.2.11.1.1.4.8</t>
  </si>
  <si>
    <t>2.2.11.1.1.4.9</t>
  </si>
  <si>
    <t>2.2.11.1.1.4.10</t>
  </si>
  <si>
    <t>2.2.11.1.1.4.11</t>
  </si>
  <si>
    <t>2.2.11.1.1.4.12</t>
  </si>
  <si>
    <t>2.2.11.1.1.5</t>
  </si>
  <si>
    <t>2.2.11.1.1.5.1</t>
  </si>
  <si>
    <t>2.2.11.1.1.5.2</t>
  </si>
  <si>
    <t>2.2.11.1.1.5.3</t>
  </si>
  <si>
    <t>2.2.11.1.1.5.4</t>
  </si>
  <si>
    <t>2.2.11.1.1.5.5</t>
  </si>
  <si>
    <t>2.2.11.1.1.5.6</t>
  </si>
  <si>
    <t>2.2.11.1.1.5.7</t>
  </si>
  <si>
    <t>2.2.11.1.1.5.8</t>
  </si>
  <si>
    <t>2.2.11.1.1.5.9</t>
  </si>
  <si>
    <t>Промежуточные опоры</t>
  </si>
  <si>
    <t>Пролетные строения</t>
  </si>
  <si>
    <t>Мостовое полотно</t>
  </si>
  <si>
    <t>Сопряжение с насыпью</t>
  </si>
  <si>
    <t>Биологический этап. Участок дороги км 0 - км 52</t>
  </si>
  <si>
    <t>Объездные дороги. Транспортная развязка на км 0</t>
  </si>
  <si>
    <t>Объездные дороги. Транспортная развязка на км 52</t>
  </si>
  <si>
    <t>Временная объездная дорога на ПК396+96. Основной ход км 30+800 - км 52+000</t>
  </si>
  <si>
    <t>1.9.5.1.16</t>
  </si>
  <si>
    <t>Устройство водоснабжения. Здание туалета 1</t>
  </si>
  <si>
    <t>Устройство водоснабжения. Здание туалета 2</t>
  </si>
  <si>
    <t>Устройство канализации. Здание туалета 1</t>
  </si>
  <si>
    <t>Устройство канализации. Здание туалета 2</t>
  </si>
  <si>
    <t>Устройство отопления. Здание туалета 1</t>
  </si>
  <si>
    <t>Устройство вентиляции. Здание туалета 1</t>
  </si>
  <si>
    <t>Устройство вентиляции. Здание туалета 2</t>
  </si>
  <si>
    <t>Устройство электроснабжения. Здание туалета 1</t>
  </si>
  <si>
    <t>Устройство электроснабжения. Здание туалета 2</t>
  </si>
  <si>
    <t>Устройство системы водоснабжения. Площадка 1</t>
  </si>
  <si>
    <t>Устройство системы водоснабжения. Площадка 2</t>
  </si>
  <si>
    <t>Устройство системы водоотведения. Площадка 1</t>
  </si>
  <si>
    <t>Устройство системы водоотведения. Площадка 2</t>
  </si>
  <si>
    <t>Устройство системы электроснабжения. Площадка 1</t>
  </si>
  <si>
    <t>Устройство системы электроснабжения. Площадка 2</t>
  </si>
  <si>
    <t>система</t>
  </si>
  <si>
    <t>Транспортная система безопасности</t>
  </si>
  <si>
    <t>комплекс</t>
  </si>
  <si>
    <t>Электроснабжение систем безопасности</t>
  </si>
  <si>
    <t>Пункт управления транспортной безопасности</t>
  </si>
  <si>
    <t>Система передачи данных и извещений. Сбор и обработка информации</t>
  </si>
  <si>
    <t>Программное обеспечение  транспортной системы безопасности (ПО IP-видеокамеры - 59 шт; ПО АРМ- 1шт)</t>
  </si>
  <si>
    <t xml:space="preserve">Система охранного телевидения </t>
  </si>
  <si>
    <t>Система и средства оповещения</t>
  </si>
  <si>
    <t>Программное обеспечение системы и средств оповещения</t>
  </si>
  <si>
    <t>Строительные конструкции систем безопасности (лоток оцинкованный 100х400х2000)</t>
  </si>
  <si>
    <t>Этап III. Устройство системы взимания платы и автоматизированной системы управления дорожным движением</t>
  </si>
  <si>
    <t xml:space="preserve">Разбивочные работы </t>
  </si>
  <si>
    <t>Архитектурные, конструктивные и объемно-планировочные решения здания ПВП. 3 этап (2 этажа, Общий объем - 545,84м2)</t>
  </si>
  <si>
    <t xml:space="preserve"> Внутренние сети водоснабжения и водоотведения здания ПВП</t>
  </si>
  <si>
    <t>2.2.7.1.6.4</t>
  </si>
  <si>
    <t>2.2.7.1.6.5</t>
  </si>
  <si>
    <t>2.2.7.1.6.6</t>
  </si>
  <si>
    <t>2.2.8.1</t>
  </si>
  <si>
    <t>2.2.8.1.1</t>
  </si>
  <si>
    <t>2.2.8.1.1.1</t>
  </si>
  <si>
    <t>2.2.8.1.1.2</t>
  </si>
  <si>
    <t>2.2.8.1.1.3</t>
  </si>
  <si>
    <t>2.2.8.1.1.4</t>
  </si>
  <si>
    <t>2.2.8.1.1.5</t>
  </si>
  <si>
    <t>2.2.8.1.1.6</t>
  </si>
  <si>
    <t>2.2.8.1.1.7</t>
  </si>
  <si>
    <t>2.2.8.1.1.8</t>
  </si>
  <si>
    <t>2.2.8.1.1.9</t>
  </si>
  <si>
    <t>2.2.8.1.1.10</t>
  </si>
  <si>
    <t>2.2.8.1.1.11</t>
  </si>
  <si>
    <t>2.2.8.1.2</t>
  </si>
  <si>
    <t>2.2.8.1.2.1</t>
  </si>
  <si>
    <t>2.2.8.1.2.2</t>
  </si>
  <si>
    <t>2.2.8.1.2.3</t>
  </si>
  <si>
    <t>2.2.8.1.2.4</t>
  </si>
  <si>
    <t>2.2.8.1.2.5</t>
  </si>
  <si>
    <t>2.2.8.1.2.6</t>
  </si>
  <si>
    <t>2.2.8.1.2.7</t>
  </si>
  <si>
    <t>2.2.8.1.3</t>
  </si>
  <si>
    <t>2.2.8.1.3.1</t>
  </si>
  <si>
    <t>2.2.8.1.3.2</t>
  </si>
  <si>
    <t>2.2.8.1.3.3</t>
  </si>
  <si>
    <t>2.2.8.1.3.4</t>
  </si>
  <si>
    <t>2.2.8.1.3.5</t>
  </si>
  <si>
    <t>2.2.8.1.3.6</t>
  </si>
  <si>
    <t>2.2.8.1.3.7</t>
  </si>
  <si>
    <t>2.2.8.1.3.8</t>
  </si>
  <si>
    <t>2.2.8.1.3.9</t>
  </si>
  <si>
    <t>2.2.8.1.3.10</t>
  </si>
  <si>
    <t>2.2.8.1.3.11</t>
  </si>
  <si>
    <t>2.2.8.1.4</t>
  </si>
  <si>
    <t>2.2.8.1.4.1</t>
  </si>
  <si>
    <t>2.2.8.1.4.2</t>
  </si>
  <si>
    <t>2.2.8.1.4.3</t>
  </si>
  <si>
    <t>2.2.8.1.4.4</t>
  </si>
  <si>
    <t>2.2.8.1.4.5</t>
  </si>
  <si>
    <t>2.2.8.1.4.6</t>
  </si>
  <si>
    <t>2.2.8.1.4.7</t>
  </si>
  <si>
    <t>2.2.8.1.4.8</t>
  </si>
  <si>
    <t>2.2.8.1.4.9</t>
  </si>
  <si>
    <t>2.2.8.1.4.10</t>
  </si>
  <si>
    <t>2.2.8.1.4.11</t>
  </si>
  <si>
    <t>2.2.8.1.4.12</t>
  </si>
  <si>
    <t>2.2.8.1.4.13</t>
  </si>
  <si>
    <t>2.2.8.1.4.14</t>
  </si>
  <si>
    <t>2.2.8.1.5</t>
  </si>
  <si>
    <t>2.2.8.1.5.1</t>
  </si>
  <si>
    <t>2.2.8.1.5.2</t>
  </si>
  <si>
    <t>2.2.8.1.5.3</t>
  </si>
  <si>
    <t>2.2.8.1.5.4</t>
  </si>
  <si>
    <t>2.2.8.1.6</t>
  </si>
  <si>
    <t>2.2.8.1.6.1</t>
  </si>
  <si>
    <t>2.2.8.1.6.2</t>
  </si>
  <si>
    <t>2.2.8.1.6.3</t>
  </si>
  <si>
    <t>2.2.8.1.6.4</t>
  </si>
  <si>
    <t>2.2.8.1.6.5</t>
  </si>
  <si>
    <t>2.2.8.1.6.6</t>
  </si>
  <si>
    <t>2.2.8.2</t>
  </si>
  <si>
    <t>2.2.8.2.1</t>
  </si>
  <si>
    <t>2.2.8.2.1.1</t>
  </si>
  <si>
    <t>2.2.8.2.1.2</t>
  </si>
  <si>
    <t>2.2.8.2.1.3</t>
  </si>
  <si>
    <t>2.2.8.2.1.4</t>
  </si>
  <si>
    <t>2.2.8.2.1.5</t>
  </si>
  <si>
    <t>2.2.8.2.2</t>
  </si>
  <si>
    <t>2.2.8.2.2.1</t>
  </si>
  <si>
    <t>2.2.8.2.2.2</t>
  </si>
  <si>
    <t>2.2.8.2.2.3</t>
  </si>
  <si>
    <t>2.2.8.2.2.4</t>
  </si>
  <si>
    <t>2.2.8.2.2.5</t>
  </si>
  <si>
    <t>2.2.8.2.2.6</t>
  </si>
  <si>
    <t>2.2.8.2.2.7</t>
  </si>
  <si>
    <t>2.2.8.2.2.8</t>
  </si>
  <si>
    <t>2.2.8.2.2.9</t>
  </si>
  <si>
    <t>2.2.8.2.2.10</t>
  </si>
  <si>
    <t>2.2.8.2.2.11</t>
  </si>
  <si>
    <t>2.2.8.2.2.12</t>
  </si>
  <si>
    <t>2.2.8.2.2.13</t>
  </si>
  <si>
    <t>2.2.8.2.2.14</t>
  </si>
  <si>
    <t>2.2.8.2.2.15</t>
  </si>
  <si>
    <t>2.2.8.2.2.16</t>
  </si>
  <si>
    <t>2.2.8.2.2.17</t>
  </si>
  <si>
    <t>2.2.8.2.2.18</t>
  </si>
  <si>
    <t>2.2.8.2.2.19</t>
  </si>
  <si>
    <t>2.2.8.2.2.20</t>
  </si>
  <si>
    <t>2.2.8.2.2.21</t>
  </si>
  <si>
    <t>2.2.8.2.2.22</t>
  </si>
  <si>
    <t>2.2.8.2.2.23</t>
  </si>
  <si>
    <t>2.2.8.2.2.24</t>
  </si>
  <si>
    <t>2.2.8.2.2.25</t>
  </si>
  <si>
    <t>2.2.8.2.2.26</t>
  </si>
  <si>
    <t>2.2.8.2.2.27</t>
  </si>
  <si>
    <t>2.2.8.2.2.28</t>
  </si>
  <si>
    <t>2.2.8.2.3</t>
  </si>
  <si>
    <t>2.2.8.2.3.1</t>
  </si>
  <si>
    <t>2.2.8.2.3.2</t>
  </si>
  <si>
    <t>2.2.8.2.4</t>
  </si>
  <si>
    <t>2.2.8.2.4.1</t>
  </si>
  <si>
    <t>2.2.8.2.4.2</t>
  </si>
  <si>
    <t>2.2.8.2.4.3</t>
  </si>
  <si>
    <t>2.2.8.2.4.4</t>
  </si>
  <si>
    <t>2.2.8.2.4.5</t>
  </si>
  <si>
    <t>2.2.8.2.4.6</t>
  </si>
  <si>
    <t>2.2.8.2.4.7</t>
  </si>
  <si>
    <t>2.2.8.2.4.8</t>
  </si>
  <si>
    <t>2.2.8.2.4.9</t>
  </si>
  <si>
    <t>2.2.8.2.4.10</t>
  </si>
  <si>
    <t>2.2.8.2.4.11</t>
  </si>
  <si>
    <t>2.2.8.2.4.12</t>
  </si>
  <si>
    <t>2.2.8.2.4.13</t>
  </si>
  <si>
    <t>2.2.8.2.5</t>
  </si>
  <si>
    <t>2.2.8.2.6</t>
  </si>
  <si>
    <t>2.2.8.2.7</t>
  </si>
  <si>
    <t>2.2.8.2.8</t>
  </si>
  <si>
    <t>2.2.8.2.8.1</t>
  </si>
  <si>
    <t>2.2.8.2.8.2</t>
  </si>
  <si>
    <t>2.2.8.2.8.3</t>
  </si>
  <si>
    <t>2.2.8.2.9</t>
  </si>
  <si>
    <t>2.2.8.2.9.1</t>
  </si>
  <si>
    <t>2.2.8.2.9.2</t>
  </si>
  <si>
    <t>2.2.8.2.9.3</t>
  </si>
  <si>
    <t>2.2.8.2.9.4</t>
  </si>
  <si>
    <t>2.2.8.2.9.5</t>
  </si>
  <si>
    <t>2.2.8.2.9.6</t>
  </si>
  <si>
    <t>2.2.8.2.9.7</t>
  </si>
  <si>
    <t>2.2.8.2.9.8</t>
  </si>
  <si>
    <t>2.2.8.2.9.9</t>
  </si>
  <si>
    <t>2.2.8.2.9.10</t>
  </si>
  <si>
    <t>2.2.8.2.9.11</t>
  </si>
  <si>
    <t>2.2.8.2.9.12</t>
  </si>
  <si>
    <t>2.2.8.2.9.13</t>
  </si>
  <si>
    <t>2.2.8.2.9.14</t>
  </si>
  <si>
    <t>2.2.8.2.9.15</t>
  </si>
  <si>
    <t>2.2.8.2.9.16</t>
  </si>
  <si>
    <t>2.2.9.1</t>
  </si>
  <si>
    <t>2.2.9.1.1</t>
  </si>
  <si>
    <t>2.2.9.1.1.1</t>
  </si>
  <si>
    <t>2.2.9.1.1.1.1</t>
  </si>
  <si>
    <t>2.2.9.1.1.1.2</t>
  </si>
  <si>
    <t>2.2.9.1.1.1.3</t>
  </si>
  <si>
    <t>2.2.9.1.1.1.4</t>
  </si>
  <si>
    <t>2.2.9.1.1.1.5</t>
  </si>
  <si>
    <t>2.2.9.1.1.1.6</t>
  </si>
  <si>
    <t>2.2.9.1.1.1.7</t>
  </si>
  <si>
    <t>2.2.9.1.1.2</t>
  </si>
  <si>
    <t>2.2.9.1.1.2.1</t>
  </si>
  <si>
    <t>2.2.9.1.1.2.2</t>
  </si>
  <si>
    <t>2.2.9.1.1.2.3</t>
  </si>
  <si>
    <t>2.2.9.1.1.2.4</t>
  </si>
  <si>
    <t>2.2.9.1.1.2.5</t>
  </si>
  <si>
    <t>2.2.9.1.1.2.6</t>
  </si>
  <si>
    <t>2.2.9.1.1.2.7</t>
  </si>
  <si>
    <t>2.2.9.1.1.3</t>
  </si>
  <si>
    <t>2.2.9.1.1.3.1</t>
  </si>
  <si>
    <t>2.2.9.1.1.3.2</t>
  </si>
  <si>
    <t>2.2.9.1.1.3.3</t>
  </si>
  <si>
    <t>2.2.9.1.1.3.4</t>
  </si>
  <si>
    <t>2.2.9.1.1.3.5</t>
  </si>
  <si>
    <t>2.2.9.1.1.4</t>
  </si>
  <si>
    <t>2.2.9.1.1.4.1</t>
  </si>
  <si>
    <t>2.2.9.1.1.4.2</t>
  </si>
  <si>
    <t>2.2.9.1.1.4.3</t>
  </si>
  <si>
    <t>2.2.9.1.1.4.4</t>
  </si>
  <si>
    <t>2.2.9.1.1.4.5</t>
  </si>
  <si>
    <t>2.2.9.1.1.4.6</t>
  </si>
  <si>
    <t>2.2.9.1.1.4.7</t>
  </si>
  <si>
    <t>2.2.9.1.1.4.8</t>
  </si>
  <si>
    <t>2.2.9.1.1.4.9</t>
  </si>
  <si>
    <t>2.2.9.1.1.4.10</t>
  </si>
  <si>
    <t>2.2.9.1.1.4.11</t>
  </si>
  <si>
    <t>2.2.9.1.1.5</t>
  </si>
  <si>
    <t>2.2.9.1.1.5.1</t>
  </si>
  <si>
    <t>2.2.9.1.1.5.2</t>
  </si>
  <si>
    <t>2.2.9.1.1.5.3</t>
  </si>
  <si>
    <t>2.2.9.1.1.5.4</t>
  </si>
  <si>
    <t>2.2.9.1.1.5.5</t>
  </si>
  <si>
    <t>2.2.9.1.1.6</t>
  </si>
  <si>
    <t>2.2.9.1.1.6.1</t>
  </si>
  <si>
    <t>2.2.9.1.1.6.2</t>
  </si>
  <si>
    <t>2.2.9.1.1.6.3</t>
  </si>
  <si>
    <t>2.2.9.1.1.7</t>
  </si>
  <si>
    <t>2.2.9.1.1.7.1</t>
  </si>
  <si>
    <t>2.2.9.1.1.7.2</t>
  </si>
  <si>
    <t>2.2.9.1.1.7.3</t>
  </si>
  <si>
    <t>2.2.9.1.1.7.4</t>
  </si>
  <si>
    <t>2.2.9.1.1.7.5</t>
  </si>
  <si>
    <t>2.2.9.1.1.7.6</t>
  </si>
  <si>
    <t>2.2.9.1.2</t>
  </si>
  <si>
    <t>2.2.9.1.2.1</t>
  </si>
  <si>
    <t>2.2.9.1.2.2</t>
  </si>
  <si>
    <t>2.2.9.1.2.3</t>
  </si>
  <si>
    <t>2.2.9.1.2.4</t>
  </si>
  <si>
    <t>2.2.9.1.2.5</t>
  </si>
  <si>
    <t>2.2.9.1.2.6</t>
  </si>
  <si>
    <t>2.2.9.1.2.7</t>
  </si>
  <si>
    <t>2.2.9.1.2.8</t>
  </si>
  <si>
    <t>2.2.9.2</t>
  </si>
  <si>
    <t>2.2.9.2.1</t>
  </si>
  <si>
    <t>2.2.9.2.1.1</t>
  </si>
  <si>
    <t>2.2.9.2.1.1.1</t>
  </si>
  <si>
    <t>2.2.9.2.1.1.2</t>
  </si>
  <si>
    <t>2.2.9.2.1.1.3</t>
  </si>
  <si>
    <t>2.2.9.2.1.1.4</t>
  </si>
  <si>
    <t>2.2.9.2.1.1.5</t>
  </si>
  <si>
    <t>2.2.9.2.1.1.6</t>
  </si>
  <si>
    <t>2.2.9.2.1.1.7</t>
  </si>
  <si>
    <t>2.2.9.2.1.2</t>
  </si>
  <si>
    <t>2.2.9.2.1.2.1</t>
  </si>
  <si>
    <t>2.2.9.2.1.2.2</t>
  </si>
  <si>
    <t>2.2.9.2.1.2.3</t>
  </si>
  <si>
    <t>2.2.9.2.1.2.4</t>
  </si>
  <si>
    <t>2.2.9.2.1.2.5</t>
  </si>
  <si>
    <t>2.2.9.2.1.2.6</t>
  </si>
  <si>
    <t>2.2.9.2.1.2.7</t>
  </si>
  <si>
    <t>2.2.9.2.1.3</t>
  </si>
  <si>
    <t>2.2.9.2.1.3.1</t>
  </si>
  <si>
    <t>2.2.9.2.1.3.2</t>
  </si>
  <si>
    <t>2.2.9.2.1.3.3</t>
  </si>
  <si>
    <t>2.2.9.2.1.3.4</t>
  </si>
  <si>
    <t>2.2.9.2.1.3.5</t>
  </si>
  <si>
    <t>2.2.9.2.1.4</t>
  </si>
  <si>
    <t>2.2.9.2.1.4.1</t>
  </si>
  <si>
    <t>2.2.9.2.1.4.2</t>
  </si>
  <si>
    <t>2.2.9.2.1.4.3</t>
  </si>
  <si>
    <t>2.2.9.2.1.4.4</t>
  </si>
  <si>
    <t>2.2.9.2.1.4.5</t>
  </si>
  <si>
    <t>2.2.9.2.1.4.6</t>
  </si>
  <si>
    <t>2.2.9.2.1.4.7</t>
  </si>
  <si>
    <t>2.2.9.2.1.4.8</t>
  </si>
  <si>
    <t>2.2.9.2.1.4.9</t>
  </si>
  <si>
    <t>2.2.9.2.1.4.10</t>
  </si>
  <si>
    <t>2.2.9.2.1.4.11</t>
  </si>
  <si>
    <t>2.2.9.2.1.5</t>
  </si>
  <si>
    <t>2.2.9.2.1.5.1</t>
  </si>
  <si>
    <t>2.2.9.2.1.5.2</t>
  </si>
  <si>
    <t>2.2.9.2.1.5.3</t>
  </si>
  <si>
    <t>2.2.9.2.1.5.4</t>
  </si>
  <si>
    <t>2.2.9.2.1.5.5</t>
  </si>
  <si>
    <t>2.2.9.2.1.6</t>
  </si>
  <si>
    <t>2.2.9.2.1.6.1</t>
  </si>
  <si>
    <t>2.2.9.2.1.6.2</t>
  </si>
  <si>
    <t>2.2.9.2.1.6.3</t>
  </si>
  <si>
    <t>2.2.9.2.1.7</t>
  </si>
  <si>
    <t>2.2.9.2.1.7.1</t>
  </si>
  <si>
    <t>2.2.9.2.1.7.2</t>
  </si>
  <si>
    <t>2.2.9.2.1.7.3</t>
  </si>
  <si>
    <t>2.2.9.2.1.7.4</t>
  </si>
  <si>
    <t>2.2.9.2.1.7.5</t>
  </si>
  <si>
    <t>2.2.9.2.1.7.6</t>
  </si>
  <si>
    <t>2.2.9.2.2</t>
  </si>
  <si>
    <t>2.2.9.2.2.1</t>
  </si>
  <si>
    <t>2.2.9.2.2.2</t>
  </si>
  <si>
    <t>2.2.9.2.2.3</t>
  </si>
  <si>
    <t>2.2.9.2.2.4</t>
  </si>
  <si>
    <t>2.2.9.2.2.5</t>
  </si>
  <si>
    <t>2.2.9.2.2.6</t>
  </si>
  <si>
    <t>2.2.9.2.2.7</t>
  </si>
  <si>
    <t>2.2.9.2.2.8</t>
  </si>
  <si>
    <t>2.2.9.3</t>
  </si>
  <si>
    <t>2.2.9.3.1</t>
  </si>
  <si>
    <t>Наружное освещение на ПВП. Демонтаж</t>
  </si>
  <si>
    <t xml:space="preserve">Внешние сети электроснабжения ПВП, ДГУ </t>
  </si>
  <si>
    <t>Внешние сети электроснабжения ПВП, ДГУ (Дизель-генераторная установка 230/400В, 400кВт/500кВА во всепогодном контейнере - 1 шт.)</t>
  </si>
  <si>
    <t>Пролетное строение</t>
  </si>
  <si>
    <t>Устройство мастичных швов, заполненных битумно-полимерной мастикой (вдоль цоколей пролетного строения, по контуру водоотводных воронок и вдоль покрытия на тротуаре)</t>
  </si>
  <si>
    <t>Окраска металлоконструкций парапетного ограждения</t>
  </si>
  <si>
    <t>Устройство сопряжения</t>
  </si>
  <si>
    <t>Рекультивация земель. ООО «Кубанские консервы»</t>
  </si>
  <si>
    <t>Биологический этап рекультивации</t>
  </si>
  <si>
    <t>Демонтажные работы. ОАО «Семеноводческая Агрофирма «Русь»</t>
  </si>
  <si>
    <t>Восстановление дренажной и мелиоративной систем. ОАО «Семеноводческая Агрофирма «Русь»</t>
  </si>
  <si>
    <t>Рекультивация земель. ОАО «Семеноводческая Агрофирма «Русь»</t>
  </si>
  <si>
    <t>Рекультивация земель. ООО «Васюринский МПК»</t>
  </si>
  <si>
    <t>Демонтажные работы. ООО «Бондюэль-Кубань»</t>
  </si>
  <si>
    <t>Рекультивация земель. ООО «Бондюэль-Кубань»</t>
  </si>
  <si>
    <t xml:space="preserve">Этап I. </t>
  </si>
  <si>
    <t>Разбивочные работы. Участок автомобильной дороги км 0 - км 30+800</t>
  </si>
  <si>
    <t>Разбивочные работы. Транспортная развязка на км 0</t>
  </si>
  <si>
    <t>Разбивочные работы. Транспортная развязка на км 52</t>
  </si>
  <si>
    <t>Разбивочные работы на объездных дорогах. Транспортная развязка на км 0</t>
  </si>
  <si>
    <t>Разбивочные работы на объездных дорогах. Транспортная развязка на км 52</t>
  </si>
  <si>
    <t>Разбивочные работы на сельскохозяйственных переездах км 0 - км 30+800</t>
  </si>
  <si>
    <t>Восстановление и закрепление оси ПК 17+74,76</t>
  </si>
  <si>
    <t>Восстановление и закрепление оси ПК 306+90,00</t>
  </si>
  <si>
    <t>Восстановление и закрепление оси ПК 100+57</t>
  </si>
  <si>
    <t>Восстановление и закрепление оси ПК 144+48,10</t>
  </si>
  <si>
    <t>Восстановление и закрепление оси ПК 187+61,19</t>
  </si>
  <si>
    <t>Восстановление и закрепление оси ПК 213+53,07</t>
  </si>
  <si>
    <t>Восстановление и закрепление оси ПК 235+55</t>
  </si>
  <si>
    <t>Восстановление и закрепление оси ПК 64+59</t>
  </si>
  <si>
    <t>Восстановление и закрепление оси ПК65+40</t>
  </si>
  <si>
    <t>Восстановление и закрепление оси ПК154+96</t>
  </si>
  <si>
    <t>Восстановление и закрепление оси ПК 262+38</t>
  </si>
  <si>
    <t>Восстановление и закрепление оси ПК 262+83</t>
  </si>
  <si>
    <t>Восстановление и закрепление оси ПК 32+38.20</t>
  </si>
  <si>
    <t>Восстановление и закрепление оси  ПК 38+97,82</t>
  </si>
  <si>
    <t>Восстановление и закрепление оси ПК 262+61.30</t>
  </si>
  <si>
    <t>Снятие растительного грунта</t>
  </si>
  <si>
    <t>Снятие плодородного слоя грунта</t>
  </si>
  <si>
    <t>Снятие плодородного слоя грунта. Участок дороги км 0 - км 30+800</t>
  </si>
  <si>
    <t>Снятие плодородного слоя грунта. Транспортная развязка на км 0</t>
  </si>
  <si>
    <t>Снятие плодородного слоя грунта. Транспортная развязка на км 52</t>
  </si>
  <si>
    <t>Срезка растительного грунта на сельскохозяйственных переездах км 0 - км 30+800</t>
  </si>
  <si>
    <t>Снятие растительного грунта ПК 17+74,76</t>
  </si>
  <si>
    <t>Снятие растительного грунта ПК 306+90,00</t>
  </si>
  <si>
    <t>Снятие растительного грунта ПК100+57</t>
  </si>
  <si>
    <t>Снятие растительного грунта ПК144+48.10</t>
  </si>
  <si>
    <t>Снятие растительного грунта ПК 187+61,19</t>
  </si>
  <si>
    <t>Снятие растительного грунта  ПК 213+53,07</t>
  </si>
  <si>
    <t>Снятие растительного грунта ПК 235+55</t>
  </si>
  <si>
    <t>Снятие растительного грунта ПК 64+59</t>
  </si>
  <si>
    <t>Снятие растительного грунта ПК 65+40</t>
  </si>
  <si>
    <t>Снятие растительного грунта ПК154+96</t>
  </si>
  <si>
    <t>Снятие растительного грунта ПК 262+38</t>
  </si>
  <si>
    <t>Снятие растительного грунта ПК 262+83</t>
  </si>
  <si>
    <t>Снос (демонтаж). Участок дороги км 0 - км 30+800</t>
  </si>
  <si>
    <t>Демонтаж пластиковых круглых труб на ПК37+56.20 и ПК37+65.20</t>
  </si>
  <si>
    <t>Демонтаж бетонной круглой трубы на ПК150+89.60</t>
  </si>
  <si>
    <t>Снос (демонтаж). Транспортная развязка на км 0</t>
  </si>
  <si>
    <t>Снос (демонтаж). Транспортная развязка на км 52</t>
  </si>
  <si>
    <t>Вынос инженерных сетей. Железнодорожные коммуникации. Этап 2.</t>
  </si>
  <si>
    <t>Переустройство контактной сети</t>
  </si>
  <si>
    <t>1.1.6.1.8.8</t>
  </si>
  <si>
    <t>1.1.6.1.9</t>
  </si>
  <si>
    <t>1.1.6.1.9.1</t>
  </si>
  <si>
    <t>1.1.6.1.9.2</t>
  </si>
  <si>
    <t>1.1.6.1.9.3</t>
  </si>
  <si>
    <t>1.1.6.1.9.4</t>
  </si>
  <si>
    <t>1.1.6.1.9.5</t>
  </si>
  <si>
    <t>1.1.6.1.9.6</t>
  </si>
  <si>
    <t>1.1.6.1.9.7</t>
  </si>
  <si>
    <t>1.1.6.1.9.8</t>
  </si>
  <si>
    <t>1.1.6.1.9.9</t>
  </si>
  <si>
    <t>1.1.6.1.10</t>
  </si>
  <si>
    <t>1.1.6.1.10.1</t>
  </si>
  <si>
    <t>1.1.6.1.10.2</t>
  </si>
  <si>
    <t>1.1.6.1.10.3</t>
  </si>
  <si>
    <t>1.1.6.1.10.4</t>
  </si>
  <si>
    <t>1.1.6.1.10.5</t>
  </si>
  <si>
    <t>1.1.6.1.10.6</t>
  </si>
  <si>
    <t>1.1.6.1.10.7</t>
  </si>
  <si>
    <t>1.1.6.1.10.8</t>
  </si>
  <si>
    <t>1.1.6.1.11</t>
  </si>
  <si>
    <t>1.1.6.1.11.1</t>
  </si>
  <si>
    <t>1.1.6.1.11.2</t>
  </si>
  <si>
    <t>1.1.6.1.11.3</t>
  </si>
  <si>
    <t>1.1.6.1.11.4</t>
  </si>
  <si>
    <t>1.1.6.1.11.5</t>
  </si>
  <si>
    <t>1.1.6.1.11.6</t>
  </si>
  <si>
    <t>1.1.6.1.11.7</t>
  </si>
  <si>
    <t>1.1.6.1.11.8</t>
  </si>
  <si>
    <t>1.1.6.1.12</t>
  </si>
  <si>
    <t>1.1.6.1.12.1</t>
  </si>
  <si>
    <t>1.1.6.1.12.2</t>
  </si>
  <si>
    <t>1.1.6.1.12.3</t>
  </si>
  <si>
    <t>1.1.6.1.13</t>
  </si>
  <si>
    <t>1.1.6.1.13.1</t>
  </si>
  <si>
    <t>1.1.6.1.13.2</t>
  </si>
  <si>
    <t>1.1.6.1.13.3</t>
  </si>
  <si>
    <t>1.1.6.1.13.4</t>
  </si>
  <si>
    <t>1.1.6.1.13.5</t>
  </si>
  <si>
    <t>1.1.6.1.13.6</t>
  </si>
  <si>
    <t>1.1.6.1.13.7</t>
  </si>
  <si>
    <t>1.1.6.1.14</t>
  </si>
  <si>
    <t>1.1.6.1.14.1</t>
  </si>
  <si>
    <t>1.1.6.1.14.2</t>
  </si>
  <si>
    <t>1.1.6.1.14.3</t>
  </si>
  <si>
    <t>1.1.6.1.14.4</t>
  </si>
  <si>
    <t>1.1.6.1.14.5</t>
  </si>
  <si>
    <t>1.1.6.1.14.6</t>
  </si>
  <si>
    <t>1.1.6.1.15</t>
  </si>
  <si>
    <t>1.1.6.1.15.1</t>
  </si>
  <si>
    <t>1.1.6.1.15.2</t>
  </si>
  <si>
    <t>1.1.6.1.15.3</t>
  </si>
  <si>
    <t>1.1.6.1.15.4</t>
  </si>
  <si>
    <t>1.1.6.1.15.5</t>
  </si>
  <si>
    <t>1.1.6.1.15.6</t>
  </si>
  <si>
    <t>1.1.6.1.15.7</t>
  </si>
  <si>
    <t>1.1.6.1.15.8</t>
  </si>
  <si>
    <t>1.1.6.2</t>
  </si>
  <si>
    <t xml:space="preserve"> 1.1.6.2.1</t>
  </si>
  <si>
    <t>1.1.6.2.1.1</t>
  </si>
  <si>
    <t>1.1.6.2.1.2</t>
  </si>
  <si>
    <t>1.1.6.2.1.3</t>
  </si>
  <si>
    <t>1.1.6.2.1.4</t>
  </si>
  <si>
    <t>1.1.6.2.2</t>
  </si>
  <si>
    <t>1.1.6.2.2.1</t>
  </si>
  <si>
    <t>1.1.6.2.2.2</t>
  </si>
  <si>
    <t>1.1.6.2.2.3</t>
  </si>
  <si>
    <t>1.1.6.2.2.4</t>
  </si>
  <si>
    <t>1.1.6.2.2.5</t>
  </si>
  <si>
    <t>1.1.6.2.2.6</t>
  </si>
  <si>
    <t>1.1.6.2.2.7</t>
  </si>
  <si>
    <t>1.1.6.2.2.8</t>
  </si>
  <si>
    <t>1.1.6.2.3</t>
  </si>
  <si>
    <t>1.1.6.2.3.1</t>
  </si>
  <si>
    <t>1.1.6.2.4</t>
  </si>
  <si>
    <t>1.1.6.2.4.1</t>
  </si>
  <si>
    <t>1.1.6.2.4.2</t>
  </si>
  <si>
    <t>1.1.6.2.5</t>
  </si>
  <si>
    <t>1.1.6.2.5.1</t>
  </si>
  <si>
    <t>1.1.6.2.5.2</t>
  </si>
  <si>
    <t>1.1.6.2.5.3</t>
  </si>
  <si>
    <t>1.1.6.2.5.4</t>
  </si>
  <si>
    <t>1.1.6.2.6</t>
  </si>
  <si>
    <t>1.1.6.2.6.1</t>
  </si>
  <si>
    <t>1.1.6.2.6.2</t>
  </si>
  <si>
    <t>1.1.6.2.6.3</t>
  </si>
  <si>
    <t>1.1.6.2.6.4</t>
  </si>
  <si>
    <t>1.1.6.2.6.5</t>
  </si>
  <si>
    <t>1.1.6.2.7</t>
  </si>
  <si>
    <t>1.1.6.2.7.1</t>
  </si>
  <si>
    <t>1.1.6.2.7.2</t>
  </si>
  <si>
    <t>1.1.6.2.7.3</t>
  </si>
  <si>
    <t>1.1.6.2.7.4</t>
  </si>
  <si>
    <t>1.1.6.2.7.5</t>
  </si>
  <si>
    <t>1.1.6.3</t>
  </si>
  <si>
    <t>1.1.6.3.1</t>
  </si>
  <si>
    <t>1.1.6.3.1.1</t>
  </si>
  <si>
    <t>1.1.6.3.1.2</t>
  </si>
  <si>
    <t>1.1.6.3.1.3</t>
  </si>
  <si>
    <t>1.1.6.3.1.4</t>
  </si>
  <si>
    <t>1.1.6.3.1.5</t>
  </si>
  <si>
    <t>1.1.6.3.1.6</t>
  </si>
  <si>
    <t>1.1.6.3.1.7</t>
  </si>
  <si>
    <t>1.1.6.3.1.8</t>
  </si>
  <si>
    <t>1.1.6.3.1.9</t>
  </si>
  <si>
    <t>1.1.6.3.1.10</t>
  </si>
  <si>
    <t>1.1.6.3.1.11</t>
  </si>
  <si>
    <t>1.1.6.3.1.12</t>
  </si>
  <si>
    <t>1.1.6.3.1.13</t>
  </si>
  <si>
    <t>1.1.6.3.2</t>
  </si>
  <si>
    <t>1.1.6.3.2.1</t>
  </si>
  <si>
    <t>1.1.6.3.2.2</t>
  </si>
  <si>
    <t>1.1.6.3.2.3</t>
  </si>
  <si>
    <t>1.1.6.3.2.4</t>
  </si>
  <si>
    <t>1.1.6.3.2.5</t>
  </si>
  <si>
    <t>1.1.6.3.2.6</t>
  </si>
  <si>
    <t>1.1.6.3.2.7</t>
  </si>
  <si>
    <t>1.1.6.3.2.8</t>
  </si>
  <si>
    <t>1.1.6.3.2.9</t>
  </si>
  <si>
    <t>1.1.6.3.2.10</t>
  </si>
  <si>
    <t>1.1.6.3.2.11</t>
  </si>
  <si>
    <t>1.1.6.3.2.12</t>
  </si>
  <si>
    <t>1.1.6.3.2.13</t>
  </si>
  <si>
    <t>1.1.6.3.2.14</t>
  </si>
  <si>
    <t>1.1.6.3.2.15</t>
  </si>
  <si>
    <t>1.1.6.3.3</t>
  </si>
  <si>
    <t>1.1.6.3.3.1</t>
  </si>
  <si>
    <t>1.1.6.3.3.2</t>
  </si>
  <si>
    <t>1.1.6.3.3.3</t>
  </si>
  <si>
    <t>1.1.6.3.3.4</t>
  </si>
  <si>
    <t>1.1.6.3.3.5</t>
  </si>
  <si>
    <t>1.1.6.3.3.6</t>
  </si>
  <si>
    <t>1.1.6.3.3.7</t>
  </si>
  <si>
    <t>1.1.6.3.3.8</t>
  </si>
  <si>
    <t>1.1.6.3.3.9</t>
  </si>
  <si>
    <t>1.1.6.3.3.10</t>
  </si>
  <si>
    <t>1.1.6.3.3.11</t>
  </si>
  <si>
    <t>1.1.6.3.3.12</t>
  </si>
  <si>
    <t>1.1.6.3.3.13</t>
  </si>
  <si>
    <t>1.1.6.3.3.14</t>
  </si>
  <si>
    <t>1.1.6.3.5</t>
  </si>
  <si>
    <t>1.1.6.3.5.1</t>
  </si>
  <si>
    <t>1.1.6.3.5.2</t>
  </si>
  <si>
    <t>1.1.6.3.5.3</t>
  </si>
  <si>
    <t>1.1.6.3.5.4</t>
  </si>
  <si>
    <t>1.1.6.3.5.5</t>
  </si>
  <si>
    <t>1.1.6.3.5.6</t>
  </si>
  <si>
    <t>1.1.6.3.5.7</t>
  </si>
  <si>
    <t>1.1.6.3.5.8</t>
  </si>
  <si>
    <t>1.1.6.3.5.9</t>
  </si>
  <si>
    <t>1.1.6.3.5.10</t>
  </si>
  <si>
    <t>1.1.6.3.5.11</t>
  </si>
  <si>
    <t>1.1.6.3.5.12</t>
  </si>
  <si>
    <t>1.1.6.3.5.13</t>
  </si>
  <si>
    <t>1.1.6.3.5.14</t>
  </si>
  <si>
    <t>1.1.6.3.5.15</t>
  </si>
  <si>
    <t>1.1.6.3.6</t>
  </si>
  <si>
    <t>1.1.6.3.6.1</t>
  </si>
  <si>
    <t>1.1.6.3.6.2</t>
  </si>
  <si>
    <t>1.1.6.3.6.3</t>
  </si>
  <si>
    <t>1.1.6.3.6.4</t>
  </si>
  <si>
    <t>1.1.6.3.6.5</t>
  </si>
  <si>
    <t>1.1.6.3.6.6</t>
  </si>
  <si>
    <t>1.1.6.3.6.7</t>
  </si>
  <si>
    <t>1.1.6.3.6.8</t>
  </si>
  <si>
    <t>1.1.6.3.6.9</t>
  </si>
  <si>
    <t>1.1.6.3.6.10</t>
  </si>
  <si>
    <t>1.1.6.3.6.11</t>
  </si>
  <si>
    <t>1.1.6.3.6.12</t>
  </si>
  <si>
    <t>1.1.6.3.6.13</t>
  </si>
  <si>
    <t>1.1.6.3.6.14</t>
  </si>
  <si>
    <t>1.1.6.3.6.15</t>
  </si>
  <si>
    <t>1.1.6.3.6.16</t>
  </si>
  <si>
    <t>1.1.6.3.6.17</t>
  </si>
  <si>
    <t>1.1.6.3.6.18</t>
  </si>
  <si>
    <t>1.1.6.3.6.19</t>
  </si>
  <si>
    <t>1.1.6.3.6.20</t>
  </si>
  <si>
    <t>1.1.6.3.6.21</t>
  </si>
  <si>
    <t>1.1.6.3.6.22</t>
  </si>
  <si>
    <t>1.1.6.3.6.23</t>
  </si>
  <si>
    <t>1.1.6.3.6.24</t>
  </si>
  <si>
    <t>1.1.6.3.6.25</t>
  </si>
  <si>
    <t>1.1.6.3.7</t>
  </si>
  <si>
    <t>1.1.6.3.7.1</t>
  </si>
  <si>
    <t>1.1.6.3.7.2</t>
  </si>
  <si>
    <t>1.1.6.3.7.3</t>
  </si>
  <si>
    <t>1.1.6.3.7.4</t>
  </si>
  <si>
    <t>1.1.6.3.7.5</t>
  </si>
  <si>
    <t>1.1.6.3.7.6</t>
  </si>
  <si>
    <t>1.1.6.3.7.7</t>
  </si>
  <si>
    <t>1.1.6.3.7.8</t>
  </si>
  <si>
    <t>1.1.6.3.7.9</t>
  </si>
  <si>
    <t>1.1.6.3.7.10</t>
  </si>
  <si>
    <t>1.1.6.3.7.11</t>
  </si>
  <si>
    <t>1.1.6.3.7.12</t>
  </si>
  <si>
    <t>1.1.6.3.7.13</t>
  </si>
  <si>
    <t>1.1.6.3.7.14</t>
  </si>
  <si>
    <t>1.1.6.3.7.15</t>
  </si>
  <si>
    <t>1.1.6.3.8</t>
  </si>
  <si>
    <t>1.1.6.3.8.1</t>
  </si>
  <si>
    <t>1.1.6.3.8.2</t>
  </si>
  <si>
    <t>1.1.6.3.8.3</t>
  </si>
  <si>
    <t>1.1.6.3.8.4</t>
  </si>
  <si>
    <t>1.1.6.3.8.5</t>
  </si>
  <si>
    <t>1.1.6.3.8.6</t>
  </si>
  <si>
    <t>1.1.6.3.8.7</t>
  </si>
  <si>
    <t>1.1.6.3.8.8</t>
  </si>
  <si>
    <t>1.1.6.3.8.9</t>
  </si>
  <si>
    <t>1.1.6.3.8.10</t>
  </si>
  <si>
    <t>1.1.6.3.8.11</t>
  </si>
  <si>
    <t>1.1.6.3.8.12</t>
  </si>
  <si>
    <t>1.1.6.3.8.13</t>
  </si>
  <si>
    <t>1.1.6.3.8.14</t>
  </si>
  <si>
    <t>1.1.6.3.8.15</t>
  </si>
  <si>
    <t>1.1.6.3.8.16</t>
  </si>
  <si>
    <t>1.1.6.3.8.17</t>
  </si>
  <si>
    <t>1.1.6.3.9</t>
  </si>
  <si>
    <t>1.1.6.3.9.1</t>
  </si>
  <si>
    <t>1.1.6.3.9.2</t>
  </si>
  <si>
    <t>1.1.6.3.9.3</t>
  </si>
  <si>
    <t>1.1.6.4.1</t>
  </si>
  <si>
    <t>1.1.6.4.1.1</t>
  </si>
  <si>
    <t>1.1.6.4.1.2</t>
  </si>
  <si>
    <t>1.1.6.4.1.3</t>
  </si>
  <si>
    <t>1.1.6.4.2</t>
  </si>
  <si>
    <t>1.1.6.4.2.1</t>
  </si>
  <si>
    <t>2.2.11.3.1.4</t>
  </si>
  <si>
    <t>2.2.11.3.1.4.1</t>
  </si>
  <si>
    <t>2.2.11.3.1.4.2</t>
  </si>
  <si>
    <t>2.2.11.3.1.4.3</t>
  </si>
  <si>
    <t>2.2.11.3.1.4.4</t>
  </si>
  <si>
    <t>2.2.11.3.1.4.5</t>
  </si>
  <si>
    <t>2.2.11.3.1.4.6</t>
  </si>
  <si>
    <t>2.2.11.3.1.4.7</t>
  </si>
  <si>
    <t>2.2.11.3.1.4.8</t>
  </si>
  <si>
    <t>2.2.11.3.1.4.9</t>
  </si>
  <si>
    <t>2.2.11.3.1.4.10</t>
  </si>
  <si>
    <t>2.2.11.3.1.4.11</t>
  </si>
  <si>
    <t>2.2.11.3.1.4.12</t>
  </si>
  <si>
    <t>2.2.11.3.1.4.13</t>
  </si>
  <si>
    <t>2.2.11.3.1.5</t>
  </si>
  <si>
    <t>2.2.11.3.1.5.1</t>
  </si>
  <si>
    <t>2.2.11.3.1.5.2</t>
  </si>
  <si>
    <t>2.2.11.3.1.5.3</t>
  </si>
  <si>
    <t>2.2.11.3.1.5.4</t>
  </si>
  <si>
    <t>2.2.11.3.1.5.5</t>
  </si>
  <si>
    <t>2.2.11.3.1.5.6</t>
  </si>
  <si>
    <t>2.2.11.3.1.5.7</t>
  </si>
  <si>
    <t>2.2.11.3.1.5.8</t>
  </si>
  <si>
    <t>2.2.11.3.1.5.9</t>
  </si>
  <si>
    <t>2.2.11.3.1.5.10</t>
  </si>
  <si>
    <t>2.2.11.3.1.5.11</t>
  </si>
  <si>
    <t>2.2.11.3.1.6</t>
  </si>
  <si>
    <t>2.2.11.3.1.6.1</t>
  </si>
  <si>
    <t>2.2.11.3.1.6.2</t>
  </si>
  <si>
    <t>2.2.11.3.1.6.3</t>
  </si>
  <si>
    <t>2.2.11.3.1.6.4</t>
  </si>
  <si>
    <t>2.2.11.3.1.6.5</t>
  </si>
  <si>
    <t>2.2.11.3.1.7</t>
  </si>
  <si>
    <t>2.2.11.3.1.7.1</t>
  </si>
  <si>
    <t>2.2.11.3.1.7.2</t>
  </si>
  <si>
    <t>2.2.11.3.1.7.3</t>
  </si>
  <si>
    <t>2.2.11.3.1.7.4</t>
  </si>
  <si>
    <t>2.2.11.3.1.7.5</t>
  </si>
  <si>
    <t>2.2.11.3.1.7.6</t>
  </si>
  <si>
    <t>2.2.11.3.2</t>
  </si>
  <si>
    <t>2.2.11.3.2.1</t>
  </si>
  <si>
    <t>2.2.11.3.2.2</t>
  </si>
  <si>
    <t>2.2.11.3.2.3</t>
  </si>
  <si>
    <t>2.2.11.3.2.4</t>
  </si>
  <si>
    <t>2.2.11.3.2.5</t>
  </si>
  <si>
    <t>2.2.11.4</t>
  </si>
  <si>
    <t>2.2.11.4.1</t>
  </si>
  <si>
    <t>2.2.11.4.1.1</t>
  </si>
  <si>
    <t>2.2.11.4.1.1.1</t>
  </si>
  <si>
    <t>2.2.11.4.1.1.2</t>
  </si>
  <si>
    <t>2.2.11.4.1.1.3</t>
  </si>
  <si>
    <t>2.2.11.4.1.1.4</t>
  </si>
  <si>
    <t>2.2.11.4.1.1.5</t>
  </si>
  <si>
    <t>2.2.11.4.1.1.6</t>
  </si>
  <si>
    <t>2.2.11.4.1.2</t>
  </si>
  <si>
    <t>2.2.11.4.1.2.1</t>
  </si>
  <si>
    <t>2.2.11.4.1.2.2</t>
  </si>
  <si>
    <t>2.2.11.4.1.2.3</t>
  </si>
  <si>
    <t>2.2.11.4.1.2.4</t>
  </si>
  <si>
    <t>2.2.11.4.1.2.5</t>
  </si>
  <si>
    <t>2.2.11.4.1.2.6</t>
  </si>
  <si>
    <t>2.2.11.4.1.3</t>
  </si>
  <si>
    <t>2.2.11.4.1.3.1</t>
  </si>
  <si>
    <t>2.2.11.4.1.3.2</t>
  </si>
  <si>
    <t>2.2.11.4.1.3.3</t>
  </si>
  <si>
    <t>2.2.11.4.1.3.4</t>
  </si>
  <si>
    <t>2.2.11.4.1.3.5</t>
  </si>
  <si>
    <t>2.2.11.4.1.3.6</t>
  </si>
  <si>
    <t>2.2.11.4.1.3.7</t>
  </si>
  <si>
    <t>2.2.11.4.1.3.8</t>
  </si>
  <si>
    <t>2.2.11.4.1.3.9</t>
  </si>
  <si>
    <t>2.2.11.4.1.4</t>
  </si>
  <si>
    <t>2.2.11.4.1.4.1</t>
  </si>
  <si>
    <t>2.2.11.4.1.4.2</t>
  </si>
  <si>
    <t>2.2.11.4.1.4.3</t>
  </si>
  <si>
    <t>2.2.11.4.1.4.4</t>
  </si>
  <si>
    <t>2.2.11.4.1.4.5</t>
  </si>
  <si>
    <t>2.2.11.4.1.4.6</t>
  </si>
  <si>
    <t>2.2.11.4.1.4.7</t>
  </si>
  <si>
    <t>2.2.11.4.1.4.8</t>
  </si>
  <si>
    <t>2.2.11.4.1.4.9</t>
  </si>
  <si>
    <t>2.2.11.4.1.4.10</t>
  </si>
  <si>
    <t>2.2.11.4.1.4.11</t>
  </si>
  <si>
    <t>2.2.11.4.1.4.12</t>
  </si>
  <si>
    <t>2.2.11.4.1.4.13</t>
  </si>
  <si>
    <t>2.2.11.4.1.4.14</t>
  </si>
  <si>
    <t>2.2.11.4.1.5</t>
  </si>
  <si>
    <t>2.2.11.4.1.5.1</t>
  </si>
  <si>
    <t>2.2.11.4.1.5.2</t>
  </si>
  <si>
    <t>2.2.11.4.1.5.3</t>
  </si>
  <si>
    <t>2.2.11.4.1.5.4</t>
  </si>
  <si>
    <t>2.2.11.4.1.5.5</t>
  </si>
  <si>
    <t>2.2.11.4.1.5.6</t>
  </si>
  <si>
    <t>2.2.11.4.1.5.7</t>
  </si>
  <si>
    <t>2.2.11.4.1.5.8</t>
  </si>
  <si>
    <t>2.2.11.4.1.5.9</t>
  </si>
  <si>
    <t>2.2.11.4.1.5.10</t>
  </si>
  <si>
    <t>2.2.11.4.1.6</t>
  </si>
  <si>
    <t>2.2.11.4.1.6.1</t>
  </si>
  <si>
    <t>2.2.11.4.1.6.2</t>
  </si>
  <si>
    <t>2.2.11.4.1.6.3</t>
  </si>
  <si>
    <t>2.2.11.4.1.6.4</t>
  </si>
  <si>
    <t>2.2.11.4.1.7</t>
  </si>
  <si>
    <t>2.2.11.4.1.7.1</t>
  </si>
  <si>
    <t>2.2.11.4.1.7.2</t>
  </si>
  <si>
    <t>2.2.11.4.1.7.3</t>
  </si>
  <si>
    <t>2.2.11.4.1.7.4</t>
  </si>
  <si>
    <t>2.2.11.4.1.7.5</t>
  </si>
  <si>
    <t>2.2.11.4.2</t>
  </si>
  <si>
    <t>2.2.11.4.2.1</t>
  </si>
  <si>
    <t>2.2.11.5</t>
  </si>
  <si>
    <t>2.2.11.5.1</t>
  </si>
  <si>
    <t>2.2.11.5.1.1</t>
  </si>
  <si>
    <t>2.2.11.5.1.1.1</t>
  </si>
  <si>
    <t>2.2.11.5.1.1.2</t>
  </si>
  <si>
    <t>2.2.11.5.1.1.3</t>
  </si>
  <si>
    <t>2.2.11.5.1.1.4</t>
  </si>
  <si>
    <t>2.2.11.5.1.1.5</t>
  </si>
  <si>
    <t>2.2.11.5.1.1.6</t>
  </si>
  <si>
    <t>2.2.11.5.1.1.7</t>
  </si>
  <si>
    <t>2.2.11.5.1.1.8</t>
  </si>
  <si>
    <t>2.2.11.5.1.2</t>
  </si>
  <si>
    <t>2.2.11.5.1.2.1</t>
  </si>
  <si>
    <t>2.2.11.5.1.2.2</t>
  </si>
  <si>
    <t>2.2.11.5.1.2.3</t>
  </si>
  <si>
    <t>2.2.11.5.1.2.4</t>
  </si>
  <si>
    <t>2.2.11.5.1.2.5</t>
  </si>
  <si>
    <t>2.2.11.5.1.2.6</t>
  </si>
  <si>
    <t>2.2.11.5.1.2.7</t>
  </si>
  <si>
    <t>2.2.11.5.1.3</t>
  </si>
  <si>
    <t>2.2.11.5.1.3.1</t>
  </si>
  <si>
    <t>2.2.11.5.1.3.2</t>
  </si>
  <si>
    <t>2.2.11.5.1.3.3</t>
  </si>
  <si>
    <t>2.2.11.5.1.3.4</t>
  </si>
  <si>
    <t>2.2.11.5.1.3.5</t>
  </si>
  <si>
    <t>2.2.11.5.1.3.6</t>
  </si>
  <si>
    <t>2.2.11.5.1.3.7</t>
  </si>
  <si>
    <t>2.2.11.5.1.4</t>
  </si>
  <si>
    <t>2.2.11.5.1.4.1</t>
  </si>
  <si>
    <t>2.2.11.5.1.4.2</t>
  </si>
  <si>
    <t>2.2.11.5.1.4.3</t>
  </si>
  <si>
    <t>2.2.11.5.1.4.4</t>
  </si>
  <si>
    <t>2.2.11.5.1.4.5</t>
  </si>
  <si>
    <t>2.2.11.5.1.4.6</t>
  </si>
  <si>
    <t>2.2.11.5.1.4.7</t>
  </si>
  <si>
    <t>2.2.11.5.1.4.8</t>
  </si>
  <si>
    <t>2.2.11.5.1.4.9</t>
  </si>
  <si>
    <t>2.2.11.5.1.4.10</t>
  </si>
  <si>
    <t>2.2.11.5.1.4.11</t>
  </si>
  <si>
    <t>2.2.11.5.1.4.12</t>
  </si>
  <si>
    <t>2.2.11.5.1.5</t>
  </si>
  <si>
    <t>2.2.11.5.1.5.1</t>
  </si>
  <si>
    <t>2.2.11.5.1.5.2</t>
  </si>
  <si>
    <t>2.2.11.5.1.5.3</t>
  </si>
  <si>
    <t>2.2.11.5.1.5.4</t>
  </si>
  <si>
    <t>2.2.11.5.1.5.5</t>
  </si>
  <si>
    <t>2.2.11.5.1.5.6</t>
  </si>
  <si>
    <t>2.2.11.5.1.6</t>
  </si>
  <si>
    <t>2.2.11.5.1.6.1</t>
  </si>
  <si>
    <t>2.2.11.5.1.6.2</t>
  </si>
  <si>
    <t>2.2.11.5.1.6.3</t>
  </si>
  <si>
    <t>2.2.11.5.1.6.4</t>
  </si>
  <si>
    <t>2.2.11.5.1.6.5</t>
  </si>
  <si>
    <t>2.2.11.5.1.7</t>
  </si>
  <si>
    <t>2.2.11.5.1.7.1</t>
  </si>
  <si>
    <t>2.2.11.5.1.7.2</t>
  </si>
  <si>
    <t>2.2.11.5.1.7.3</t>
  </si>
  <si>
    <t>2.2.11.5.1.8</t>
  </si>
  <si>
    <t>2.2.11.5.1.8.1</t>
  </si>
  <si>
    <t>2.2.11.5.1.8.2</t>
  </si>
  <si>
    <t>2.2.11.5.1.8.3</t>
  </si>
  <si>
    <t>2.2.11.5.1.8.4</t>
  </si>
  <si>
    <t>2.2.11.5.2</t>
  </si>
  <si>
    <t>2.2.11.5.2.1</t>
  </si>
  <si>
    <t>2.2.12.1</t>
  </si>
  <si>
    <t>2.2.12.1.1</t>
  </si>
  <si>
    <t>2.12.1.1.1</t>
  </si>
  <si>
    <t>2.12.1.1.2</t>
  </si>
  <si>
    <t>2.12.1.1.3</t>
  </si>
  <si>
    <t>2.12.1.1.4</t>
  </si>
  <si>
    <t>2.12.1.1.5</t>
  </si>
  <si>
    <t>2.12.1.1.6</t>
  </si>
  <si>
    <t>2.12.1.1.7</t>
  </si>
  <si>
    <t>2.12.1.1.8</t>
  </si>
  <si>
    <t>2.12.1.1.9</t>
  </si>
  <si>
    <t>2.12.1.1.10</t>
  </si>
  <si>
    <t>2.12.1.1.11</t>
  </si>
  <si>
    <t>2.12.1.1.12</t>
  </si>
  <si>
    <t>2.2.12.2</t>
  </si>
  <si>
    <t>2.2.12.2.1.1</t>
  </si>
  <si>
    <t>2.2.12.2.1.2</t>
  </si>
  <si>
    <t>2.2.12.2.2.1</t>
  </si>
  <si>
    <t>2.2.12.2.2.2</t>
  </si>
  <si>
    <t>2.2.12.2.2.3</t>
  </si>
  <si>
    <t>2.2.12.2.3.1</t>
  </si>
  <si>
    <t>2.2.12.2.3.2</t>
  </si>
  <si>
    <t>2.2.12.2.3.3</t>
  </si>
  <si>
    <t>2.2.12.2.3.4</t>
  </si>
  <si>
    <t>2.2.12.2.3.5</t>
  </si>
  <si>
    <t>2.2.12.2.3.6</t>
  </si>
  <si>
    <t>2.2.14.1</t>
  </si>
  <si>
    <t>2.2.14.2</t>
  </si>
  <si>
    <t>2.2.14.3</t>
  </si>
  <si>
    <t>2.3.3.1</t>
  </si>
  <si>
    <t>2.3.3.1.1</t>
  </si>
  <si>
    <t>2.3.3.1.1.1</t>
  </si>
  <si>
    <t>2.3.3.1.1.2</t>
  </si>
  <si>
    <t>2.3.3.1.2.1</t>
  </si>
  <si>
    <t>2.3.3.1.2.2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</si>
  <si>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</si>
  <si>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</si>
  <si>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</si>
  <si>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</si>
  <si>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</si>
  <si>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</si>
  <si>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</si>
  <si>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2.4.1.1.7</t>
  </si>
  <si>
    <t>2.4.1.1.8</t>
  </si>
  <si>
    <t>2.4.1.1.9</t>
  </si>
  <si>
    <t>2.4.1.1.10</t>
  </si>
  <si>
    <t>2.4.1.1.11</t>
  </si>
  <si>
    <t>2.4.1.1.12</t>
  </si>
  <si>
    <t>2.4.1.1.13</t>
  </si>
  <si>
    <t>2.4.1.1.14</t>
  </si>
  <si>
    <t>2.4.1.1.15</t>
  </si>
  <si>
    <t>2.4.1.1.16</t>
  </si>
  <si>
    <t>2.4.1.1.17</t>
  </si>
  <si>
    <t>2.4.1.1.18</t>
  </si>
  <si>
    <t>2.4.1.1.19</t>
  </si>
  <si>
    <t>2.4.1.1.20</t>
  </si>
  <si>
    <t>2.4.1.1.21</t>
  </si>
  <si>
    <t>2.4.1.1.22</t>
  </si>
  <si>
    <t>2.4.1.1.23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</si>
  <si>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</si>
  <si>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</si>
  <si>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</si>
  <si>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</si>
  <si>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</si>
  <si>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</si>
  <si>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</si>
  <si>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2.4.1.2.7</t>
  </si>
  <si>
    <t>2.4.1.2.8</t>
  </si>
  <si>
    <t>2.4.1.2.9</t>
  </si>
  <si>
    <t>2.4.1.2.10</t>
  </si>
  <si>
    <t>Устройство дорожной одежды по типу ДО1 (в стесненных условиях)</t>
  </si>
  <si>
    <t>Устройство дорожной одежды по типу ДО3 (усиление) в стесненных условиях</t>
  </si>
  <si>
    <t xml:space="preserve">Устройство водоотвода </t>
  </si>
  <si>
    <t>пог.м</t>
  </si>
  <si>
    <t>м²</t>
  </si>
  <si>
    <t>Строительно-монтажные работы на кабелях ПАО "Ростелеком" в районе ТР ПК 0</t>
  </si>
  <si>
    <t>Разработка грунта</t>
  </si>
  <si>
    <t>Строительно-монтажные работы на кабели ПАО "Вымпелком" в районе ТР на ПК 0</t>
  </si>
  <si>
    <t>Строительно-монтажные работы на кабели АО "УПТ" в районе ТР на ПК 0</t>
  </si>
  <si>
    <t>Защита существующего кабеля ПАО "Ростелеком" на ПК 167 - ПК 168</t>
  </si>
  <si>
    <t>Строительно-монтажные работы на кабели ПАО "МТС" на ПК 235 - ПК 236</t>
  </si>
  <si>
    <t>Строительно-монтажные работы на кабели ПАО "Ростелеком" на ПК 262 - ПК 263</t>
  </si>
  <si>
    <t>Строительно-монтажные работы на кабели АО "Связьтранснефть" на ПК 262 - ПК 263</t>
  </si>
  <si>
    <t>Защита существующего кабеля ПАО "Мегафон" на ПК 155 - ПК 156</t>
  </si>
  <si>
    <t>участок</t>
  </si>
  <si>
    <t>I. Крайние опоры</t>
  </si>
  <si>
    <t>Устройство монолитных железобетонных ригелей</t>
  </si>
  <si>
    <t>II. Промежуточная опора</t>
  </si>
  <si>
    <t>III. Пролетные строения</t>
  </si>
  <si>
    <t>IV. Мостовое полотно</t>
  </si>
  <si>
    <t>V. Сопряжение с насыпью</t>
  </si>
  <si>
    <t>VI. Подпорные стенки</t>
  </si>
  <si>
    <t>3.1.1.4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</si>
  <si>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</si>
  <si>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</si>
  <si>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</si>
  <si>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</si>
  <si>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</si>
  <si>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</si>
  <si>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</si>
  <si>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</si>
  <si>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</si>
  <si>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</si>
  <si>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</si>
  <si>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3.3.1.1.11</t>
  </si>
  <si>
    <t>3.3.1.1.12</t>
  </si>
  <si>
    <t>3.3.1.1.13</t>
  </si>
  <si>
    <t>3.3.1.1.14</t>
  </si>
  <si>
    <t>3.3.1.1.15</t>
  </si>
  <si>
    <t>3.3.1.1.16</t>
  </si>
  <si>
    <t>3.3.1.1.17</t>
  </si>
  <si>
    <t>3.3.1.1.18</t>
  </si>
  <si>
    <t>3.3.1.1.19</t>
  </si>
  <si>
    <t>3.3.1.1.20</t>
  </si>
  <si>
    <t>3.3.1.1.21</t>
  </si>
  <si>
    <t>3.3.1.2</t>
  </si>
  <si>
    <t>3.3.1.3</t>
  </si>
  <si>
    <t>3.3.1.3.1</t>
  </si>
  <si>
    <t>3.3.1.3.2</t>
  </si>
  <si>
    <t>3.3.1.3.3</t>
  </si>
  <si>
    <t>3.3.1.3.4</t>
  </si>
  <si>
    <t>3.3.1.4</t>
  </si>
  <si>
    <t>3.3.1.5</t>
  </si>
  <si>
    <t>3.3.1.6</t>
  </si>
  <si>
    <t>3.3.1.7</t>
  </si>
  <si>
    <t>3.3.1.8</t>
  </si>
  <si>
    <t>3.3.1.8.1</t>
  </si>
  <si>
    <t>3.3.1.8.2</t>
  </si>
  <si>
    <t>3.3.1.8.3</t>
  </si>
  <si>
    <t>3.3.1.8.4</t>
  </si>
  <si>
    <t>3.3.1.8.5</t>
  </si>
  <si>
    <t>3.3.1.8.6</t>
  </si>
  <si>
    <t>3.3.1.8.7</t>
  </si>
  <si>
    <t>3.3.1.8.8</t>
  </si>
  <si>
    <t>3.3.1.8.9</t>
  </si>
  <si>
    <t>3.3.1.8.10</t>
  </si>
  <si>
    <t>3.3.1.8.11</t>
  </si>
  <si>
    <t>3.3.1.9</t>
  </si>
  <si>
    <t>3.3.1.10</t>
  </si>
  <si>
    <t>3.3.1.10.1</t>
  </si>
  <si>
    <t>3.3.1.10.2</t>
  </si>
  <si>
    <t>3.3.1.10.3</t>
  </si>
  <si>
    <t>3.3.1.10.4</t>
  </si>
  <si>
    <t>3.3.1.10.5</t>
  </si>
  <si>
    <t>3.3.1.11</t>
  </si>
  <si>
    <t>3.3.1.11.1</t>
  </si>
  <si>
    <t>3.3.1.11.2</t>
  </si>
  <si>
    <t>3.3.1.12</t>
  </si>
  <si>
    <t>3.3.1.12.1</t>
  </si>
  <si>
    <t>3.3.1.12.2</t>
  </si>
  <si>
    <t>3.3.1.12.3</t>
  </si>
  <si>
    <t>3.3.1.12.4</t>
  </si>
  <si>
    <t>3.3.1.13</t>
  </si>
  <si>
    <t>3.3.1.13.1</t>
  </si>
  <si>
    <t>3.3.1.13.2</t>
  </si>
  <si>
    <t>3.3.1.13.3</t>
  </si>
  <si>
    <t>3.3.1.13.4</t>
  </si>
  <si>
    <t>3.3.1.13.5</t>
  </si>
  <si>
    <t>3.3.1.14</t>
  </si>
  <si>
    <t>3.3.1.15</t>
  </si>
  <si>
    <t>3.3.1.15.1</t>
  </si>
  <si>
    <t>3.3.1.15.2</t>
  </si>
  <si>
    <t>3.3.1.15.3</t>
  </si>
  <si>
    <t>3.3.1.15.4</t>
  </si>
  <si>
    <t>3.3.1.15.5</t>
  </si>
  <si>
    <t>3.3.1.16</t>
  </si>
  <si>
    <t>3.3.1.17</t>
  </si>
  <si>
    <t>3.4.1.1</t>
  </si>
  <si>
    <t>3.4.1.1.1</t>
  </si>
  <si>
    <t>3.4.1.1.2</t>
  </si>
  <si>
    <t>3.4.1.1.3</t>
  </si>
  <si>
    <t xml:space="preserve">Лестничные сходы </t>
  </si>
  <si>
    <t>Проезды для сельскохозяйственной техники под основным ходом на ПК 144+48,10</t>
  </si>
  <si>
    <t>Дорожная часть проезда ПК 144+48,10</t>
  </si>
  <si>
    <t>Проезды для сельскохозяйственной техники под основным ходом на ПК 187+61,19</t>
  </si>
  <si>
    <t>Замена слабого грунта в основании путепровода</t>
  </si>
  <si>
    <t>Проезды для сельскохозяйственной техники под основным ходом на ПК 213+53,07</t>
  </si>
  <si>
    <t>2.2.3.1.4.6</t>
  </si>
  <si>
    <t>2.2.3.1.4.7</t>
  </si>
  <si>
    <t>2.2.3.1.4.8</t>
  </si>
  <si>
    <t>2.2.3.1.4.9</t>
  </si>
  <si>
    <t>2.2.3.1.4.10</t>
  </si>
  <si>
    <t>2.2.3.1.4.11</t>
  </si>
  <si>
    <t>2.2.3.1.4.12</t>
  </si>
  <si>
    <t>2.2.3.1.4.13</t>
  </si>
  <si>
    <t>2.2.3.1.4.14</t>
  </si>
  <si>
    <t>2.2.3.1.5</t>
  </si>
  <si>
    <t>2.2.3.1.5.1</t>
  </si>
  <si>
    <t>2.2.3.1.5.2</t>
  </si>
  <si>
    <t>2.2.3.1.5.3</t>
  </si>
  <si>
    <t>2.2.3.1.5.4</t>
  </si>
  <si>
    <t>2.2.3.1.5.5</t>
  </si>
  <si>
    <t>2.2.3.1.5.6</t>
  </si>
  <si>
    <t>2.2.3.1.5.7</t>
  </si>
  <si>
    <t>2.2.3.1.5.8</t>
  </si>
  <si>
    <t>2.2.3.1.5.9</t>
  </si>
  <si>
    <t>2.2.3.1.5.10</t>
  </si>
  <si>
    <t>2.2.3.1.5.11</t>
  </si>
  <si>
    <t>2.2.3.1.5.12</t>
  </si>
  <si>
    <t>2.2.3.1.5.13</t>
  </si>
  <si>
    <t>2.2.3.1.6</t>
  </si>
  <si>
    <t>2.2.3.1.6.1</t>
  </si>
  <si>
    <t>2.2.3.1.6.2</t>
  </si>
  <si>
    <t>2.2.3.1.6.3</t>
  </si>
  <si>
    <t>2.2.3.1.6.4</t>
  </si>
  <si>
    <t>2.2.3.1.7</t>
  </si>
  <si>
    <t>2.4.1.27.13</t>
  </si>
  <si>
    <t>2.4.1.27.14</t>
  </si>
  <si>
    <t>2.4.1.27.15</t>
  </si>
  <si>
    <t>2.4.1.27.16</t>
  </si>
  <si>
    <t>2.4.1.28</t>
  </si>
  <si>
    <t>2.4.1.28.1</t>
  </si>
  <si>
    <t>2.4.1.28.2</t>
  </si>
  <si>
    <t>2.4.1.28.3</t>
  </si>
  <si>
    <t>2.4.1.28.4</t>
  </si>
  <si>
    <t>2.4.1.28.5</t>
  </si>
  <si>
    <t>2.4.1.28.6</t>
  </si>
  <si>
    <t>2.4.1.28.7</t>
  </si>
  <si>
    <t>2.4.1.28.8</t>
  </si>
  <si>
    <t>2.4.1.28.9</t>
  </si>
  <si>
    <t>2.4.1.28.10</t>
  </si>
  <si>
    <t>2.4.1.28.11</t>
  </si>
  <si>
    <t>2.4.1.28.12</t>
  </si>
  <si>
    <t>2.4.1.28.13</t>
  </si>
  <si>
    <t>2.4.1.28.14</t>
  </si>
  <si>
    <t>2.4.1.28.15</t>
  </si>
  <si>
    <t>2.4.1.28.16</t>
  </si>
  <si>
    <t>2.4.1.28.17</t>
  </si>
  <si>
    <t>2.4.1.28.18</t>
  </si>
  <si>
    <t>2.4.1.28.19</t>
  </si>
  <si>
    <t>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</si>
  <si>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</si>
  <si>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</si>
  <si>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</si>
  <si>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</si>
  <si>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</si>
  <si>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</si>
  <si>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</si>
  <si>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2.4.2.1.7</t>
  </si>
  <si>
    <t>2.4.2.1.8</t>
  </si>
  <si>
    <t>2.4.2.1.9</t>
  </si>
  <si>
    <t>2.4.2.1.10</t>
  </si>
  <si>
    <t>2.4.2.1.11</t>
  </si>
  <si>
    <t>2.4.2.1.12</t>
  </si>
  <si>
    <t>2.4.2.1.13</t>
  </si>
  <si>
    <t>2.4.2.1.14</t>
  </si>
  <si>
    <t>2.4.2.1.15</t>
  </si>
  <si>
    <t>2.4.2.1.16</t>
  </si>
  <si>
    <t>2.4.2.1.17</t>
  </si>
  <si>
    <t>2.4.2.1.18</t>
  </si>
  <si>
    <t>2.4.2.1.19</t>
  </si>
  <si>
    <t>2.4.2.1.20</t>
  </si>
  <si>
    <t>2.4.2.1.21</t>
  </si>
  <si>
    <t>2.4.2.1.22</t>
  </si>
  <si>
    <t>2.4.2.1.23</t>
  </si>
  <si>
    <t>2.4.2.1.24</t>
  </si>
  <si>
    <t>2.4.2.1.25</t>
  </si>
  <si>
    <t>2.4.2.1.26</t>
  </si>
  <si>
    <t>2.4.2.1.27</t>
  </si>
  <si>
    <t>2.4.2.1.28</t>
  </si>
  <si>
    <t>2.4.2.2</t>
  </si>
  <si>
    <t>2.4.2.2.1</t>
  </si>
  <si>
    <t>2.4.2.2.2</t>
  </si>
  <si>
    <t>2.4.2.2.3</t>
  </si>
  <si>
    <t>2.4.2.2.4</t>
  </si>
  <si>
    <t>2.4.2.2.5</t>
  </si>
  <si>
    <t>2.4.2.2.6</t>
  </si>
  <si>
    <t>2.4.2.2.7</t>
  </si>
  <si>
    <t>2.4.2.2.8</t>
  </si>
  <si>
    <t>2.4.2.2.9</t>
  </si>
  <si>
    <t>2.4.2.2.10</t>
  </si>
  <si>
    <t>2.4.2.2.11</t>
  </si>
  <si>
    <t>2.4.2.2.12</t>
  </si>
  <si>
    <t>2.4.2.2.13</t>
  </si>
  <si>
    <t>2.4.2.2.14</t>
  </si>
  <si>
    <t>2.4.2.2.15</t>
  </si>
  <si>
    <t>2.4.2.2.16</t>
  </si>
  <si>
    <t>2.4.2.2.17</t>
  </si>
  <si>
    <t>2.4.2.2.18</t>
  </si>
  <si>
    <t>2.4.2.2.19</t>
  </si>
  <si>
    <t>2.4.2.2.20</t>
  </si>
  <si>
    <t>2.4.2.2.21</t>
  </si>
  <si>
    <t>2.4.2.2.22</t>
  </si>
  <si>
    <t>2.4.2.2.23</t>
  </si>
  <si>
    <t>2.4.2.2.24</t>
  </si>
  <si>
    <t>2.4.2.2.25</t>
  </si>
  <si>
    <t>2.4.2.2.26</t>
  </si>
  <si>
    <t>2.4.2.2.27</t>
  </si>
  <si>
    <t>2.4.2.2.28</t>
  </si>
  <si>
    <t>2.4.2.2.29</t>
  </si>
  <si>
    <t>2.4.2.2.30</t>
  </si>
  <si>
    <t>2.4.2.2.31</t>
  </si>
  <si>
    <t>2.4.2.2.32</t>
  </si>
  <si>
    <t>2.4.2.2.33</t>
  </si>
  <si>
    <t>2.4.2.2.34</t>
  </si>
  <si>
    <t>2.4.2.2.35</t>
  </si>
  <si>
    <t>2.4.2.3</t>
  </si>
  <si>
    <t>2.4.2.3.1</t>
  </si>
  <si>
    <t>2.4.2.3.2</t>
  </si>
  <si>
    <t>2.4.2.3.3</t>
  </si>
  <si>
    <t>2.4.2.3.4</t>
  </si>
  <si>
    <t>2.4.2.4</t>
  </si>
  <si>
    <t>2.4.2.4.1</t>
  </si>
  <si>
    <t>2.4.2.4.2</t>
  </si>
  <si>
    <t>2.4.2.4.3</t>
  </si>
  <si>
    <t>2.4.2.4.4</t>
  </si>
  <si>
    <t>2.5.1.1</t>
  </si>
  <si>
    <t>2.5.1.1.1</t>
  </si>
  <si>
    <t>2.5.1.1.2</t>
  </si>
  <si>
    <t>2.5.1.1.3</t>
  </si>
  <si>
    <t>2.5.1.1.4</t>
  </si>
  <si>
    <t>2.5.1.1.5</t>
  </si>
  <si>
    <t>2.5.1.1.6</t>
  </si>
  <si>
    <t>2.6.1.1</t>
  </si>
  <si>
    <t>2.6.1.2</t>
  </si>
  <si>
    <t>2.6.1.3</t>
  </si>
  <si>
    <t>2.6.1.4</t>
  </si>
  <si>
    <t>2.6.2.1</t>
  </si>
  <si>
    <t>2.6.2.2</t>
  </si>
  <si>
    <t>2.6.2.3</t>
  </si>
  <si>
    <t>2.6.2.4</t>
  </si>
  <si>
    <t>2.6.2.5</t>
  </si>
  <si>
    <t>2.6.2.6</t>
  </si>
  <si>
    <t>2.7.1.1</t>
  </si>
  <si>
    <t>2.7.1.1.6</t>
  </si>
  <si>
    <t>2.7.1.1.7.1</t>
  </si>
  <si>
    <t>2.7.1.1.7.2</t>
  </si>
  <si>
    <t>2.7.1.1.8</t>
  </si>
  <si>
    <t>2.7.1.2</t>
  </si>
  <si>
    <t>2.7.1.3</t>
  </si>
  <si>
    <t>2.7.1.3.1</t>
  </si>
  <si>
    <t>2.7.1.3.1.1</t>
  </si>
  <si>
    <t>2.7.1.3.1.2</t>
  </si>
  <si>
    <t>2.7.1.3.1.3</t>
  </si>
  <si>
    <t>2.7.1.3.1.4</t>
  </si>
  <si>
    <t>2.7.1.3.1.5</t>
  </si>
  <si>
    <t>2.7.1.3.1.6</t>
  </si>
  <si>
    <t>2.7.1.3.1.7</t>
  </si>
  <si>
    <t>2.7.1.3.1.8</t>
  </si>
  <si>
    <t>2.7.1.3.2</t>
  </si>
  <si>
    <t>2.7.1.3.2.1</t>
  </si>
  <si>
    <t>2.7.1.3.2.2</t>
  </si>
  <si>
    <t>2.7.1.3.2.3</t>
  </si>
  <si>
    <t>2.7.1.3.2.4</t>
  </si>
  <si>
    <t>2.7.1.3.2.5</t>
  </si>
  <si>
    <t>2.7.1.3.2.6</t>
  </si>
  <si>
    <t>2.7.1.3.2.7</t>
  </si>
  <si>
    <t>2.7.1.3.2.8</t>
  </si>
  <si>
    <t>2.7.1.3.3</t>
  </si>
  <si>
    <t>2.7.1.3.4</t>
  </si>
  <si>
    <t>2.7.1.3.5</t>
  </si>
  <si>
    <t>2.7.1.3.6</t>
  </si>
  <si>
    <t>2.7.1.3.7</t>
  </si>
  <si>
    <t>2.7.1.3.8</t>
  </si>
  <si>
    <t>2.7.1.3.9</t>
  </si>
  <si>
    <t>2.7.1.3.10</t>
  </si>
  <si>
    <t>2.7.1.3.11</t>
  </si>
  <si>
    <t>2.7.1.3.12</t>
  </si>
  <si>
    <t>2.7.1.3.13</t>
  </si>
  <si>
    <t>2.7.1.3.13.1</t>
  </si>
  <si>
    <t>2.7.1.3.14</t>
  </si>
  <si>
    <t>2.7.1.3.14.1</t>
  </si>
  <si>
    <t>2.7.1.3.15</t>
  </si>
  <si>
    <t>2.7.1.3.15.1</t>
  </si>
  <si>
    <t>2.7.1.3.16</t>
  </si>
  <si>
    <t>2.7.1.3.16.1</t>
  </si>
  <si>
    <t>2.7.1.3.17</t>
  </si>
  <si>
    <t>2.7.1.3.18</t>
  </si>
  <si>
    <t>2.9.16.2.1</t>
  </si>
  <si>
    <t>2.9.16.2.1.1</t>
  </si>
  <si>
    <t>2.9.16.2.1.2</t>
  </si>
  <si>
    <t>2.9.16.2.1.3</t>
  </si>
  <si>
    <t>2.9.16.2.1.4</t>
  </si>
  <si>
    <t>2.9.16.2.1.5</t>
  </si>
  <si>
    <t>2.9.16.2.1.6</t>
  </si>
  <si>
    <t>2.9.16.2.1.7</t>
  </si>
  <si>
    <t>2.9.16.2.1.8</t>
  </si>
  <si>
    <t>2.9.16.2.2</t>
  </si>
  <si>
    <t>Итого по 4 этапам (1,2,3,5)</t>
  </si>
  <si>
    <t>испытаний</t>
  </si>
  <si>
    <t>систем</t>
  </si>
  <si>
    <t>2.2.4.4.4</t>
  </si>
  <si>
    <t>2.2.4.4.5</t>
  </si>
  <si>
    <t>2.2.4.4.6</t>
  </si>
  <si>
    <t>2.2.4.4.7</t>
  </si>
  <si>
    <t>2.2.4.4.8</t>
  </si>
  <si>
    <t>2.2.4.4.9</t>
  </si>
  <si>
    <t>2.2.4.4.10</t>
  </si>
  <si>
    <t>2.2.4.4.11</t>
  </si>
  <si>
    <t>2.2.4.4.12</t>
  </si>
  <si>
    <t>2.2.4.5</t>
  </si>
  <si>
    <t>2.2.4.5.1</t>
  </si>
  <si>
    <t>2.2.4.5.2</t>
  </si>
  <si>
    <t>2.2.4.5.3</t>
  </si>
  <si>
    <t>2.2.4.5.4</t>
  </si>
  <si>
    <t>2.2.4.5.5</t>
  </si>
  <si>
    <t>2.2.4.5.6</t>
  </si>
  <si>
    <t>2.2.4.6</t>
  </si>
  <si>
    <t>2.2.4.6.1</t>
  </si>
  <si>
    <t>2.2.4.6.2</t>
  </si>
  <si>
    <t>2.2.4.6.3</t>
  </si>
  <si>
    <t>2.2.4.6.4</t>
  </si>
  <si>
    <t>2.2.4.6.5</t>
  </si>
  <si>
    <t>2.2.4.6.6</t>
  </si>
  <si>
    <t>2.2.4.7</t>
  </si>
  <si>
    <t>2.2.4.7.1</t>
  </si>
  <si>
    <t>2.2.4.7.2</t>
  </si>
  <si>
    <t>2.2.4.7.3</t>
  </si>
  <si>
    <t>2.2.4.8</t>
  </si>
  <si>
    <t>2.2.4.8.1</t>
  </si>
  <si>
    <t>2.2.4.8.2</t>
  </si>
  <si>
    <t>2.2.4.8.3</t>
  </si>
  <si>
    <t>2.2.4.8.4</t>
  </si>
  <si>
    <t>2.5</t>
  </si>
  <si>
    <t>2.2.5.1</t>
  </si>
  <si>
    <t>2.2.5.1.5</t>
  </si>
  <si>
    <t>2.2.5.2</t>
  </si>
  <si>
    <t>2.2.5.2.1</t>
  </si>
  <si>
    <t>2.2.5.2.2</t>
  </si>
  <si>
    <t>2.2.5.2.3</t>
  </si>
  <si>
    <t>Сопряжение моста с насыпью</t>
  </si>
  <si>
    <t>Дорожная часть ПК 38+97,82</t>
  </si>
  <si>
    <t>Демонтаж анкеровок контактной подвески</t>
  </si>
  <si>
    <t>Переустройство ВЛ-10кВ АБ.</t>
  </si>
  <si>
    <t>Переустройство сетей связи и СЦБ.</t>
  </si>
  <si>
    <t>кг</t>
  </si>
  <si>
    <t>Рекультивация земель</t>
  </si>
  <si>
    <t>Технический этап. Участок дороги км 0 - км 52</t>
  </si>
  <si>
    <t xml:space="preserve">Пусконаладочные работы транспортной системы безопасности </t>
  </si>
  <si>
    <t>Транспортная развязка км 52 (в том числе путепровод на пк3+73,46 съезда С-1 т/р на км 52)</t>
  </si>
  <si>
    <t xml:space="preserve">Путепровод на ПК 3+73,46 съезда С-1 </t>
  </si>
  <si>
    <t>Ведомость объемов и стоимости работ</t>
  </si>
  <si>
    <t>№ п/п</t>
  </si>
  <si>
    <t>Ед. изм.</t>
  </si>
  <si>
    <t>Объем работ</t>
  </si>
  <si>
    <t>НДС</t>
  </si>
  <si>
    <t>Этап I. Подготовка территории строительства</t>
  </si>
  <si>
    <t>Разбивочные работы</t>
  </si>
  <si>
    <t>Создание геодезической разбивочной основы</t>
  </si>
  <si>
    <t>Снос зеленых насаждений</t>
  </si>
  <si>
    <t xml:space="preserve">Снятие растительного грунта </t>
  </si>
  <si>
    <t>Переустройство коммуникаций</t>
  </si>
  <si>
    <t xml:space="preserve">Рекультивация земель  </t>
  </si>
  <si>
    <t>Организация дорожного движения на период строительства</t>
  </si>
  <si>
    <t>Переустройство мелиоративных систем на земельных участках хозяйств</t>
  </si>
  <si>
    <t>Шумозащитное остекление зданий</t>
  </si>
  <si>
    <t>Благоустройство и озеленение территории</t>
  </si>
  <si>
    <t>Снос (демонтаж) линейного объекта и объектов капитального строительства</t>
  </si>
  <si>
    <t>Устройство технологического моста</t>
  </si>
  <si>
    <t>Устройство временных дорог</t>
  </si>
  <si>
    <t>Переустройство мелиоративных систем на земельном участке АО "Агрообъединение "Кубань"</t>
  </si>
  <si>
    <t>Переустройство мелиоративных систем на земельном участке ООО "Кубанские консервы"</t>
  </si>
  <si>
    <t>Переустройство мелиоративных систем на земельном участке ОАО "Семеноводческая Агрофирма "Русь"</t>
  </si>
  <si>
    <t>Переустройство мелиоративных систем на земельном участке ООО "Васюринский МПК"</t>
  </si>
  <si>
    <t>Переустройство мелиоративных систем на земельном участке ООО "Бондюэль-Кубань"</t>
  </si>
  <si>
    <t>Малые искусственные сооружения. Водопропускные трубы на оросительных каналах</t>
  </si>
  <si>
    <t>3</t>
  </si>
  <si>
    <t>Устройство дорожной одежды</t>
  </si>
  <si>
    <t>Малые искусственные сооружения</t>
  </si>
  <si>
    <t>Сооружение мостов (в том числе мосты на 36+14,70,
на ПК65+0,06, на ПК 276+24,00 и на ПК 386+39,00)</t>
  </si>
  <si>
    <t>Площадки ЛОС и ТП</t>
  </si>
  <si>
    <t>Организация движения на период ввода объекта в эксплуатацию</t>
  </si>
  <si>
    <t>Устройство шумозащитных акустических экранов</t>
  </si>
  <si>
    <t>Глава 3. Объекты подсобного и обслуживающего назначения</t>
  </si>
  <si>
    <t>Наружное электроосвещение</t>
  </si>
  <si>
    <t>Сети энергоснабжения</t>
  </si>
  <si>
    <t>Автоматизированная система управления дорожным движением (АСУДД)</t>
  </si>
  <si>
    <t>Устройство локальных очистных сооружений</t>
  </si>
  <si>
    <t>Ливневая канализация</t>
  </si>
  <si>
    <t>Проезды для сельскохозяйственной техники над основным ходом</t>
  </si>
  <si>
    <t>Проезды для сельскохозяйственной техники под основным ходом</t>
  </si>
  <si>
    <t>Пересечения с автомобильными дорогами общего пользования в разных уровнях</t>
  </si>
  <si>
    <t xml:space="preserve">Устройство системы взимания платы </t>
  </si>
  <si>
    <t>Глава 1. Подготовка территории строительства</t>
  </si>
  <si>
    <t>Глава 2. Основные объекты строительства</t>
  </si>
  <si>
    <t>Разбивочные работы. Основной ход км 30+800 - км 52+000</t>
  </si>
  <si>
    <t>Разбивочные работы под переустраиваемые инженерные сети</t>
  </si>
  <si>
    <t>Снос зеленых насаждений при переустройстве коммуникаций</t>
  </si>
  <si>
    <t>Вынос инженерных сетей. Линии электропередач 0,4кВ-10кВ</t>
  </si>
  <si>
    <t>Вынос инженерных сетей. Линии электропередач 35,110,220кВ</t>
  </si>
  <si>
    <t>Вынос инженерных сетей. Распределительные сети газоснабжения</t>
  </si>
  <si>
    <t>Вынос инженерных сетей. Сети связи</t>
  </si>
  <si>
    <t>Вынос инженерных сетей. Магистральные сети газоснабжения</t>
  </si>
  <si>
    <t>Объездные дороги. Основной ход</t>
  </si>
  <si>
    <t xml:space="preserve">Рекультивация земель при переустройстве коммуникаций </t>
  </si>
  <si>
    <t xml:space="preserve">Рабочие зоны ПВП </t>
  </si>
  <si>
    <t>Внешние сети водоотведения ПВП</t>
  </si>
  <si>
    <t>га</t>
  </si>
  <si>
    <t>объект</t>
  </si>
  <si>
    <t>км</t>
  </si>
  <si>
    <t>Снос зеленых насаждений. Основной ход. Участок км 0  - км 30+800</t>
  </si>
  <si>
    <t>шт</t>
  </si>
  <si>
    <t>Снос зеленых насаждений. Транспортная развязка на км 0</t>
  </si>
  <si>
    <t>Сети электроснабжения. Устройство фундаментов трансформаторных подстанций ТП16-ТП28</t>
  </si>
  <si>
    <t>2.2.1.3.1.3.2</t>
  </si>
  <si>
    <t>2.2.1.3.1.3.3</t>
  </si>
  <si>
    <t>2.2.1.3.1.3.4</t>
  </si>
  <si>
    <t>2.2.1.3.1.3.5</t>
  </si>
  <si>
    <t>2.2.1.3.1.4</t>
  </si>
  <si>
    <t>2.2.1.3.1.4.1</t>
  </si>
  <si>
    <t>2.2.1.3.1.4.2</t>
  </si>
  <si>
    <t>2.2.1.3.1.5</t>
  </si>
  <si>
    <t>2.2.1.3.1.5.1</t>
  </si>
  <si>
    <t>2.2.1.3.1.5.2</t>
  </si>
  <si>
    <t>2.2.1.3.1.5.3</t>
  </si>
  <si>
    <t>2.2.1.3.1.5.4</t>
  </si>
  <si>
    <t>2.2.1.3.1.5.5</t>
  </si>
  <si>
    <t>2.2.1.3.1.6</t>
  </si>
  <si>
    <t>2.2.1.3.1.6.1</t>
  </si>
  <si>
    <t>2.2.1.3.1.6.2</t>
  </si>
  <si>
    <t>2.2.1.3.1.6.3</t>
  </si>
  <si>
    <t>2.2.1.3.1.6.4</t>
  </si>
  <si>
    <t>2.2.1.3.1.6.5</t>
  </si>
  <si>
    <t>2.2.1.3.1.6.6</t>
  </si>
  <si>
    <t>2.2.1.3.1.7</t>
  </si>
  <si>
    <t>2.2.1.3.1.7.1</t>
  </si>
  <si>
    <t>2.2.1.3.1.7.2</t>
  </si>
  <si>
    <t>2.2.1.3.1.7.3</t>
  </si>
  <si>
    <t>2.2.1.3.1.7.4</t>
  </si>
  <si>
    <t>2.2.1.3.1.7.5</t>
  </si>
  <si>
    <t>2.2.1.3.1.7.6</t>
  </si>
  <si>
    <t>2.2.1.3.1.7.7</t>
  </si>
  <si>
    <t>2.2.1.3.1.7.8</t>
  </si>
  <si>
    <t>2.2.1.3.1.7.9</t>
  </si>
  <si>
    <t>2.2.1.3.1.7.10</t>
  </si>
  <si>
    <t>2.2.1.3.1.8</t>
  </si>
  <si>
    <t>2.2.1.3.1.8.1</t>
  </si>
  <si>
    <t>2.2.1.3.1.8.2</t>
  </si>
  <si>
    <t>2.2.1.3.1.8.3</t>
  </si>
  <si>
    <t>2.2.1.3.1.8.4</t>
  </si>
  <si>
    <t>2.2.10.3.2</t>
  </si>
  <si>
    <t>2.2.10.3.2.1</t>
  </si>
  <si>
    <t>2.2.10.3.2.2</t>
  </si>
  <si>
    <t>2.2.10.3.2.3</t>
  </si>
  <si>
    <t>2.2.10.3.2.4</t>
  </si>
  <si>
    <t>2.2.10.4</t>
  </si>
  <si>
    <t>2.2.10.4.1</t>
  </si>
  <si>
    <t>2.2.10.4.1.1</t>
  </si>
  <si>
    <t>2.2.10.4.1.1.1</t>
  </si>
  <si>
    <t>2.2.10.4.1.2</t>
  </si>
  <si>
    <t>2.2.10.4.1.2.1</t>
  </si>
  <si>
    <t>2.2.10.4.1.2.2</t>
  </si>
  <si>
    <t>2.2.10.4.1.2.3</t>
  </si>
  <si>
    <t>2.2.10.4.1.2.4</t>
  </si>
  <si>
    <t>2.2.10.4.1.2.5</t>
  </si>
  <si>
    <t>2.2.10.4.1.3</t>
  </si>
  <si>
    <t>2.2.10.4.1.3.1</t>
  </si>
  <si>
    <t>2.2.10.4.1.3.2</t>
  </si>
  <si>
    <t>2.2.10.4.1.3.3</t>
  </si>
  <si>
    <t>2.2.10.4.1.3.4</t>
  </si>
  <si>
    <t>2.2.10.4.1.4</t>
  </si>
  <si>
    <t>2.2.10.4.1.4.1</t>
  </si>
  <si>
    <t>2.2.10.4.1.4.2</t>
  </si>
  <si>
    <t>2.2.10.4.1.5</t>
  </si>
  <si>
    <t>2.2.10.4.1.5.1</t>
  </si>
  <si>
    <t>2.2.10.4.1.5.2</t>
  </si>
  <si>
    <t>2.2.10.4.1.5.3</t>
  </si>
  <si>
    <t>2.2.10.4.1.5.4</t>
  </si>
  <si>
    <t>2.2.10.4.1.5.5</t>
  </si>
  <si>
    <t>2.2.10.4.1.6</t>
  </si>
  <si>
    <t>2.2.10.4.1.6.1</t>
  </si>
  <si>
    <t>2.2.10.4.1.6.2</t>
  </si>
  <si>
    <t>2.2.10.4.1.6.3</t>
  </si>
  <si>
    <t>2.2.10.4.1.6.4</t>
  </si>
  <si>
    <t>2.2.10.4.1.6.5</t>
  </si>
  <si>
    <t>2.2.10.4.1.6.6</t>
  </si>
  <si>
    <t>2.2.10.4.1.7</t>
  </si>
  <si>
    <t>2.2.10.4.1.7.1</t>
  </si>
  <si>
    <t>2.2.10.4.1.7.2</t>
  </si>
  <si>
    <t>2.2.10.4.1.7.3</t>
  </si>
  <si>
    <t>2.2.10.4.1.7.4</t>
  </si>
  <si>
    <t>2.2.10.4.1.7.5</t>
  </si>
  <si>
    <t>2.2.10.4.1.7.6</t>
  </si>
  <si>
    <t>2.2.10.4.1.7.7</t>
  </si>
  <si>
    <t>2.2.10.4.1.7.8</t>
  </si>
  <si>
    <t>2.2.10.4.1.7.9</t>
  </si>
  <si>
    <t>2.2.10.4.1.8</t>
  </si>
  <si>
    <t>2.2.10.4.1.8.1</t>
  </si>
  <si>
    <t>2.2.10.4.1.8.2</t>
  </si>
  <si>
    <t>2.2.10.4.1.8.3</t>
  </si>
  <si>
    <t>2.2.10.4.1.8.4</t>
  </si>
  <si>
    <t>2.2.10.4.2</t>
  </si>
  <si>
    <t>2.2.10.4.2.1</t>
  </si>
  <si>
    <t>2.2.10.4.2.2</t>
  </si>
  <si>
    <t>2.2.10.4.2.3</t>
  </si>
  <si>
    <t>2.2.10.4.2.4</t>
  </si>
  <si>
    <t>2.2.10.4.2.5</t>
  </si>
  <si>
    <t>2.2.10.5</t>
  </si>
  <si>
    <t>2.2.10.5.1</t>
  </si>
  <si>
    <t>2.2.10.5.1.1</t>
  </si>
  <si>
    <t>2.2.10.5.1.1.1</t>
  </si>
  <si>
    <t>2.2.10.5.1.2</t>
  </si>
  <si>
    <t>2.2.10.5.1.2.1</t>
  </si>
  <si>
    <t>2.2.10.5.1.2.2</t>
  </si>
  <si>
    <t>2.2.10.5.1.2.3</t>
  </si>
  <si>
    <t>2.2.10.5.1.2.4</t>
  </si>
  <si>
    <t>2.2.10.5.1.2.5</t>
  </si>
  <si>
    <t>2.2.10.5.1.3</t>
  </si>
  <si>
    <t>2.2.10.5.1.3.1</t>
  </si>
  <si>
    <t>2.2.10.5.1.3.2</t>
  </si>
  <si>
    <t>2.2.10.5.1.3.3</t>
  </si>
  <si>
    <t>2.2.10.5.1.3.4</t>
  </si>
  <si>
    <t>2.2.10.5.1.4</t>
  </si>
  <si>
    <t>2.2.10.5.1.4.1</t>
  </si>
  <si>
    <t>2.2.10.5.1.4.2</t>
  </si>
  <si>
    <t>2.2.10.5.1.5</t>
  </si>
  <si>
    <t>2.2.10.5.1.5.1</t>
  </si>
  <si>
    <t>2.2.10.5.1.5.2</t>
  </si>
  <si>
    <t>2.2.10.5.1.5.3</t>
  </si>
  <si>
    <t>2.2.10.5.1.5.4</t>
  </si>
  <si>
    <t>2.2.10.5.1.6</t>
  </si>
  <si>
    <t>2.2.10.5.1.6.1</t>
  </si>
  <si>
    <t>2.2.10.5.1.6.2</t>
  </si>
  <si>
    <t>2.2.10.5.1.6.3</t>
  </si>
  <si>
    <t>2.2.10.5.1.6.4</t>
  </si>
  <si>
    <t>2.2.10.5.1.6.5</t>
  </si>
  <si>
    <t>2.2.10.5.1.6.6</t>
  </si>
  <si>
    <t>2.2.10.5.1.6.7</t>
  </si>
  <si>
    <t>2.2.10.5.1.7</t>
  </si>
  <si>
    <t>2.2.10.5.1.7.1</t>
  </si>
  <si>
    <t>2.2.10.5.1.7.2</t>
  </si>
  <si>
    <t>2.2.10.5.1.7.3</t>
  </si>
  <si>
    <t>2.2.10.5.1.7.4</t>
  </si>
  <si>
    <t>2.2.10.5.1.7.5</t>
  </si>
  <si>
    <t>2.2.10.5.1.7.6</t>
  </si>
  <si>
    <t>2.2.10.5.1.7.7</t>
  </si>
  <si>
    <t>2.2.10.5.1.7.8</t>
  </si>
  <si>
    <t>2.2.10.5.1.7.9</t>
  </si>
  <si>
    <t>2.2.10.5.1.7.10</t>
  </si>
  <si>
    <t>2.2.10.5.1.8</t>
  </si>
  <si>
    <t>2.2.10.5.1.8.1</t>
  </si>
  <si>
    <t>2.2.10.5.1.8.2</t>
  </si>
  <si>
    <t>2.2.10.5.1.8.3</t>
  </si>
  <si>
    <t>2.2.10.5.1.8.4</t>
  </si>
  <si>
    <t>2.2.10.5.2</t>
  </si>
  <si>
    <t>2.2.10.5.2.1</t>
  </si>
  <si>
    <t>2.2.10.5.2.2</t>
  </si>
  <si>
    <t>2.2.10.5.2.3</t>
  </si>
  <si>
    <t>2.2.10.5.2.4</t>
  </si>
  <si>
    <t>2.2.10.6</t>
  </si>
  <si>
    <t>2.2.10.6.1</t>
  </si>
  <si>
    <t>2.2.10.6.1.1</t>
  </si>
  <si>
    <t>2.2.10.6.1.1.1</t>
  </si>
  <si>
    <t>2.2.10.6.1.2</t>
  </si>
  <si>
    <t>2.2.10.6.1.2.1</t>
  </si>
  <si>
    <t>2.2.10.6.1.2.2</t>
  </si>
  <si>
    <t>2.2.10.6.1.2.3</t>
  </si>
  <si>
    <t>2.2.10.6.1.2.4</t>
  </si>
  <si>
    <t>2.2.10.6.1.2.5</t>
  </si>
  <si>
    <t>2.2.10.6.1.3</t>
  </si>
  <si>
    <t>2.2.10.6.1.3.1</t>
  </si>
  <si>
    <t>2.2.10.6.1.3.2</t>
  </si>
  <si>
    <t>2.2.10.6.1.3.3</t>
  </si>
  <si>
    <t>2.2.10.6.1.3.4</t>
  </si>
  <si>
    <t>2.2.10.6.1.4</t>
  </si>
  <si>
    <t>2.2.10.6.1.4.1</t>
  </si>
  <si>
    <t>2.2.10.6.1.4.2</t>
  </si>
  <si>
    <t>2.2.10.6.1.5</t>
  </si>
  <si>
    <t>2.2.10.6.1.5.1</t>
  </si>
  <si>
    <t>2.2.10.6.1.5.2</t>
  </si>
  <si>
    <t>2.2.10.6.1.5.3</t>
  </si>
  <si>
    <t>2.2.10.6.1.5.4</t>
  </si>
  <si>
    <t>2.2.10.6.1.6</t>
  </si>
  <si>
    <t>2.2.10.6.1.6.1</t>
  </si>
  <si>
    <t>2.2.10.6.1.6.2</t>
  </si>
  <si>
    <t>2.2.10.6.1.6.3</t>
  </si>
  <si>
    <t>2.2.10.6.1.6.4</t>
  </si>
  <si>
    <t>2.2.10.6.1.6.5</t>
  </si>
  <si>
    <t>2.2.10.6.1.6.6</t>
  </si>
  <si>
    <t>2.2.10.6.1.6.7</t>
  </si>
  <si>
    <t>2.2.10.6.1.6.8</t>
  </si>
  <si>
    <t>2.2.10.6.1.6.9</t>
  </si>
  <si>
    <t>2.2.10.6.1.6.10</t>
  </si>
  <si>
    <t>2.2.10.6.1.7</t>
  </si>
  <si>
    <t>2.2.10.6.1.7.1</t>
  </si>
  <si>
    <t>2.2.10.6.1.7.2</t>
  </si>
  <si>
    <t>2.2.10.6.1.7.3</t>
  </si>
  <si>
    <t>2.2.10.6.1.7.4</t>
  </si>
  <si>
    <t>2.2.10.6.1.7.5</t>
  </si>
  <si>
    <t>2.2.10.6.1.7.6</t>
  </si>
  <si>
    <t>2.2.10.6.1.7.7</t>
  </si>
  <si>
    <t>2.2.10.6.1.7.8</t>
  </si>
  <si>
    <t>2.2.10.6.1.7.9</t>
  </si>
  <si>
    <t>2.2.10.6.1.7.10</t>
  </si>
  <si>
    <t>2.2.10.6.1.7.11</t>
  </si>
  <si>
    <t>2.2.10.6.1.7.12</t>
  </si>
  <si>
    <t>2.2.10.6.1.7.13</t>
  </si>
  <si>
    <t>2.2.10.6.1.8</t>
  </si>
  <si>
    <t>2.2.10.6.1.8.1</t>
  </si>
  <si>
    <t>2.2.10.6.1.8.2</t>
  </si>
  <si>
    <t>2.2.10.6.1.8.3</t>
  </si>
  <si>
    <t>2.2.10.6.1.8.4</t>
  </si>
  <si>
    <t>2.2.10.6.2</t>
  </si>
  <si>
    <t>2.2.10.6.2.1</t>
  </si>
  <si>
    <t>2.2.10.7</t>
  </si>
  <si>
    <t>2.2.10.7.1</t>
  </si>
  <si>
    <t>2.2.10.7.1.1</t>
  </si>
  <si>
    <t>2.2.10.7.1.1.1</t>
  </si>
  <si>
    <t>2.2.10.7.1.2</t>
  </si>
  <si>
    <t>2.2.10.7.1.2.1</t>
  </si>
  <si>
    <t>2.2.10.7.1.2.2</t>
  </si>
  <si>
    <t>2.2.10.7.1.2.3</t>
  </si>
  <si>
    <t>2.2.10.7.1.2.4</t>
  </si>
  <si>
    <t>2.2.10.7.1.2.5</t>
  </si>
  <si>
    <t>2.2.10.7.1.3</t>
  </si>
  <si>
    <t>2.2.10.7.1.3.1</t>
  </si>
  <si>
    <t>2.2.10.7.1.3.2</t>
  </si>
  <si>
    <t>2.2.10.7.1.3.3</t>
  </si>
  <si>
    <t>2.2.10.7.1.3.4</t>
  </si>
  <si>
    <t>2.2.10.7.1.4</t>
  </si>
  <si>
    <t>2.2.10.7.1.4.1</t>
  </si>
  <si>
    <t>2.2.10.7.1.4.2</t>
  </si>
  <si>
    <t>2.2.10.7.1.5</t>
  </si>
  <si>
    <t>2.2.10.7.1.5.1</t>
  </si>
  <si>
    <t>2.2.10.7.1.5.2</t>
  </si>
  <si>
    <t>2.2.10.7.1.5.3</t>
  </si>
  <si>
    <t>2.2.10.7.1.5.4</t>
  </si>
  <si>
    <t>2.2.10.7.1.5.5</t>
  </si>
  <si>
    <t>2.2.10.7.1.6</t>
  </si>
  <si>
    <t>2.2.10.7.1.6.1</t>
  </si>
  <si>
    <t>2.2.10.7.1.6.2</t>
  </si>
  <si>
    <t>2.2.10.7.1.6.3</t>
  </si>
  <si>
    <t>2.2.10.7.1.6.4</t>
  </si>
  <si>
    <t>2.2.10.7.1.6.5</t>
  </si>
  <si>
    <t>2.2.10.7.1.6.6</t>
  </si>
  <si>
    <t>2.2.10.7.1.7</t>
  </si>
  <si>
    <t>2.2.10.7.1.7.1</t>
  </si>
  <si>
    <t>2.2.10.7.1.7.2</t>
  </si>
  <si>
    <t>2.2.10.7.1.7.3</t>
  </si>
  <si>
    <t>2.2.10.7.1.7.4</t>
  </si>
  <si>
    <t>Устройство водоотвода с разделительной полосы</t>
  </si>
  <si>
    <t>Устройство дорожной одежды. Основной ход км 30+800 - км 52+000</t>
  </si>
  <si>
    <t>Площадки ЛОС и ТП. Участок км 30+800 - км 52+000</t>
  </si>
  <si>
    <t>Мост через р.2-я Кочеты ПК 36+14,70</t>
  </si>
  <si>
    <t>Крайние опоры</t>
  </si>
  <si>
    <t>Пусконаладочные работы. Наружное освещение на транспортной развязке на км 17. ШНО-10</t>
  </si>
  <si>
    <t>5.4.1.1.1</t>
  </si>
  <si>
    <t>5.4.1.1.2</t>
  </si>
  <si>
    <t>5.4.1.1.3</t>
  </si>
  <si>
    <t>5.4.1.1.4</t>
  </si>
  <si>
    <t>5.4.1.1.5</t>
  </si>
  <si>
    <t>5.4.1.1.6</t>
  </si>
  <si>
    <t>5.4.1.1.7</t>
  </si>
  <si>
    <t>5.4.1.1.8</t>
  </si>
  <si>
    <t>5.4.1.1.9</t>
  </si>
  <si>
    <t>5.4.1.1.10</t>
  </si>
  <si>
    <t>5.4.1.1.11</t>
  </si>
  <si>
    <t>5.4.1.1.12</t>
  </si>
  <si>
    <t>5.4.1.1.13</t>
  </si>
  <si>
    <t>5.4.1.1.14</t>
  </si>
  <si>
    <t>5.4.1.1.15</t>
  </si>
  <si>
    <t>5.4.1.1.16</t>
  </si>
  <si>
    <t>5.7.1.1.9.1</t>
  </si>
  <si>
    <t>Проезды для сельскохозяйственной техники под основным ходом на ПК 350+32</t>
  </si>
  <si>
    <t>Проезды для сельскохозяйственной техники под основным ходом на ПК 481+89,43</t>
  </si>
  <si>
    <t xml:space="preserve">Устройство сельскохозяйственного переезда на ПК 64+59 </t>
  </si>
  <si>
    <t>Устройство сельскохозяйственного переезда на ПК 65+40</t>
  </si>
  <si>
    <t>Устройство сельскохозяйственного переезда на ПК154+96</t>
  </si>
  <si>
    <t xml:space="preserve">Устройство сельскохозяйственного переезда на ПК 262+38  </t>
  </si>
  <si>
    <t xml:space="preserve">Устройство сельскохозяйственного переезда на ПК262+83  </t>
  </si>
  <si>
    <t>Связь разобщенных территорий на ПК 32+38,20</t>
  </si>
  <si>
    <t>Крайние опоры 1, 3</t>
  </si>
  <si>
    <t>Промежуточная опора 2</t>
  </si>
  <si>
    <t>Переустройство ВЛ-10кВ на ПК186+87_НТ-2 Краснодарские электрические сети</t>
  </si>
  <si>
    <t>Переустройство ВЛ-10кВ на ПК350+52_СПК КФК "Привольное"</t>
  </si>
  <si>
    <t>Переустройство ВЛ-0,4-10кВ на ПК32+43_НС-19 Краснодарские электрические сети</t>
  </si>
  <si>
    <t>Переустройство ВЛ-10кВ_Марьянская развязка_М-6 Славянские электрические сети</t>
  </si>
  <si>
    <t>м.перехода</t>
  </si>
  <si>
    <t>Работы по демонтажу сетей ГКУ КК "Краснодаравтодор"</t>
  </si>
  <si>
    <t>Переустройство ВЛ-35 кВ «Динская 110 - Пластуновская» ПК0+00</t>
  </si>
  <si>
    <t>Переустройство ВЛ-35 кВ «Лорис-НС-19/НС-19-Динская 110» ПК65+63</t>
  </si>
  <si>
    <t>Мост через р.Понура ПК 276+24</t>
  </si>
  <si>
    <t>Сооружение крайних опор</t>
  </si>
  <si>
    <t>Мост через балку Сула ПК 386+39</t>
  </si>
  <si>
    <t>кабина</t>
  </si>
  <si>
    <t>Сети связи. 3 этап</t>
  </si>
  <si>
    <t>Система взимания платы. Периферийное оборудование</t>
  </si>
  <si>
    <t>2.4.1.13.16</t>
  </si>
  <si>
    <t>2.4.1.14</t>
  </si>
  <si>
    <t>2.4.1.14.1</t>
  </si>
  <si>
    <t>2.4.1.14.2</t>
  </si>
  <si>
    <t>2.4.1.14.3</t>
  </si>
  <si>
    <t>2.4.1.14.4</t>
  </si>
  <si>
    <t>2.4.1.14.5</t>
  </si>
  <si>
    <t>2.4.1.14.6</t>
  </si>
  <si>
    <t>2.4.1.14.7</t>
  </si>
  <si>
    <t>2.4.1.14.8</t>
  </si>
  <si>
    <t>2.4.1.14.9</t>
  </si>
  <si>
    <t>2.4.1.14.10</t>
  </si>
  <si>
    <t>2.4.1.14.11</t>
  </si>
  <si>
    <t>2.4.1.14.12</t>
  </si>
  <si>
    <t>2.4.1.14.13</t>
  </si>
  <si>
    <t>2.4.1.14.14</t>
  </si>
  <si>
    <t>2.4.1.14.15</t>
  </si>
  <si>
    <t>2.4.1.14.16</t>
  </si>
  <si>
    <t>2.4.1.15</t>
  </si>
  <si>
    <t>2.4.1.15.1</t>
  </si>
  <si>
    <t>2.4.1.15.2</t>
  </si>
  <si>
    <t>2.4.1.15.3</t>
  </si>
  <si>
    <t>2.4.1.15.4</t>
  </si>
  <si>
    <t>2.4.1.15.5</t>
  </si>
  <si>
    <t>2.4.1.15.6</t>
  </si>
  <si>
    <t>2.4.1.15.7</t>
  </si>
  <si>
    <t>2.4.1.15.8</t>
  </si>
  <si>
    <t>2.4.1.15.9</t>
  </si>
  <si>
    <t>2.4.1.15.10</t>
  </si>
  <si>
    <t>2.4.1.15.11</t>
  </si>
  <si>
    <t>2.4.1.15.12</t>
  </si>
  <si>
    <t>2.4.1.15.13</t>
  </si>
  <si>
    <t>2.4.1.15.14</t>
  </si>
  <si>
    <t>2.4.1.15.15</t>
  </si>
  <si>
    <t>2.4.1.15.16</t>
  </si>
  <si>
    <t>2.4.1.15.17</t>
  </si>
  <si>
    <t>2.4.1.16</t>
  </si>
  <si>
    <t>2.4.1.16.1</t>
  </si>
  <si>
    <t>2.4.1.16.2</t>
  </si>
  <si>
    <t>2.4.1.16.3</t>
  </si>
  <si>
    <t>2.4.1.16.4</t>
  </si>
  <si>
    <t>2.4.1.16.5</t>
  </si>
  <si>
    <t>2.4.1.16.6</t>
  </si>
  <si>
    <t>2.4.1.16.7</t>
  </si>
  <si>
    <t>2.4.1.16.8</t>
  </si>
  <si>
    <t>2.4.1.16.9</t>
  </si>
  <si>
    <t>2.4.1.16.10</t>
  </si>
  <si>
    <t>2.4.1.16.11</t>
  </si>
  <si>
    <t>2.4.1.16.12</t>
  </si>
  <si>
    <t>2.4.1.16.13</t>
  </si>
  <si>
    <t>2.4.1.16.14</t>
  </si>
  <si>
    <t>2.4.1.16.15</t>
  </si>
  <si>
    <t>2.4.1.16.16</t>
  </si>
  <si>
    <t>2.4.1.17</t>
  </si>
  <si>
    <t>2.4.1.17.1</t>
  </si>
  <si>
    <t>2.4.1.17.2</t>
  </si>
  <si>
    <t>2.4.1.17.3</t>
  </si>
  <si>
    <t>2.4.1.17.4</t>
  </si>
  <si>
    <t>2.4.1.17.5</t>
  </si>
  <si>
    <t>2.4.1.17.6</t>
  </si>
  <si>
    <t>2.4.1.17.7</t>
  </si>
  <si>
    <t>2.4.1.17.8</t>
  </si>
  <si>
    <t>2.4.1.17.9</t>
  </si>
  <si>
    <t>2.4.1.17.10</t>
  </si>
  <si>
    <t>2.4.1.17.11</t>
  </si>
  <si>
    <t>2.4.1.17.12</t>
  </si>
  <si>
    <t>2.4.1.17.13</t>
  </si>
  <si>
    <t>2.4.1.17.14</t>
  </si>
  <si>
    <t>2.4.1.17.15</t>
  </si>
  <si>
    <t>2.4.1.17.16</t>
  </si>
  <si>
    <t>2.4.1.18</t>
  </si>
  <si>
    <t>2.4.1.18.1</t>
  </si>
  <si>
    <t>2.4.1.18.2</t>
  </si>
  <si>
    <t>2.4.1.18.3</t>
  </si>
  <si>
    <t>2.4.1.18.4</t>
  </si>
  <si>
    <t>2.4.1.18.5</t>
  </si>
  <si>
    <t>2.4.1.18.6</t>
  </si>
  <si>
    <t>2.4.1.18.7</t>
  </si>
  <si>
    <t>2.4.1.18.8</t>
  </si>
  <si>
    <t>2.4.1.18.9</t>
  </si>
  <si>
    <t>2.4.1.18.10</t>
  </si>
  <si>
    <t>2.4.1.18.11</t>
  </si>
  <si>
    <t>2.4.1.18.12</t>
  </si>
  <si>
    <t>2.4.1.18.13</t>
  </si>
  <si>
    <t>2.4.1.18.14</t>
  </si>
  <si>
    <t>2.4.1.18.15</t>
  </si>
  <si>
    <t>2.4.1.18.16</t>
  </si>
  <si>
    <t>2.4.1.19</t>
  </si>
  <si>
    <t>2.4.1.19.1</t>
  </si>
  <si>
    <t>2.4.1.19.2</t>
  </si>
  <si>
    <t>2.4.1.19.3</t>
  </si>
  <si>
    <t>2.4.1.19.4</t>
  </si>
  <si>
    <t>2.4.1.19.5</t>
  </si>
  <si>
    <t>2.4.1.19.6</t>
  </si>
  <si>
    <t>2.4.1.19.7</t>
  </si>
  <si>
    <t>2.4.1.19.8</t>
  </si>
  <si>
    <t>2.4.1.19.9</t>
  </si>
  <si>
    <t>2.4.1.19.10</t>
  </si>
  <si>
    <t>2.4.1.19.11</t>
  </si>
  <si>
    <t>2.4.1.19.12</t>
  </si>
  <si>
    <t>2.4.1.19.13</t>
  </si>
  <si>
    <t>2.4.1.19.14</t>
  </si>
  <si>
    <t>2.4.1.19.15</t>
  </si>
  <si>
    <t>2.4.1.19.16</t>
  </si>
  <si>
    <t>2.4.1.20</t>
  </si>
  <si>
    <t>2.4.1.20.1</t>
  </si>
  <si>
    <t>2.4.1.20.2</t>
  </si>
  <si>
    <t>2.4.1.20.3</t>
  </si>
  <si>
    <t>2.4.1.20.4</t>
  </si>
  <si>
    <t>2.4.1.20.5</t>
  </si>
  <si>
    <t>2.4.1.20.6</t>
  </si>
  <si>
    <t>2.4.1.20.7</t>
  </si>
  <si>
    <t>2.4.1.20.8</t>
  </si>
  <si>
    <t>2.4.1.20.9</t>
  </si>
  <si>
    <t>2.4.1.20.10</t>
  </si>
  <si>
    <t>2.4.1.20.11</t>
  </si>
  <si>
    <t>2.4.1.20.12</t>
  </si>
  <si>
    <t>2.4.1.20.13</t>
  </si>
  <si>
    <t>2.4.1.20.14</t>
  </si>
  <si>
    <t>2.4.1.20.15</t>
  </si>
  <si>
    <t>2.4.1.20.16</t>
  </si>
  <si>
    <t>2.4.1.21</t>
  </si>
  <si>
    <t>2.4.1.21.1</t>
  </si>
  <si>
    <t>2.4.1.21.2</t>
  </si>
  <si>
    <t>2.4.1.21.3</t>
  </si>
  <si>
    <t>2.4.1.21.4</t>
  </si>
  <si>
    <t>2.4.1.21.5</t>
  </si>
  <si>
    <t>2.4.1.21.6</t>
  </si>
  <si>
    <t>2.4.1.21.7</t>
  </si>
  <si>
    <t>2.4.1.21.8</t>
  </si>
  <si>
    <t>2.4.1.21.9</t>
  </si>
  <si>
    <t>2.4.1.21.10</t>
  </si>
  <si>
    <t>2.4.1.21.11</t>
  </si>
  <si>
    <t>2.4.1.21.12</t>
  </si>
  <si>
    <t>2.4.1.21.13</t>
  </si>
  <si>
    <t>2.4.1.21.14</t>
  </si>
  <si>
    <t>2.4.1.21.15</t>
  </si>
  <si>
    <t>2.4.1.21.16</t>
  </si>
  <si>
    <t>2.4.1.21.17</t>
  </si>
  <si>
    <t>2.4.1.21.18</t>
  </si>
  <si>
    <t>2.4.1.22</t>
  </si>
  <si>
    <t>2.4.1.22.1</t>
  </si>
  <si>
    <t>2.4.1.22.2</t>
  </si>
  <si>
    <t>2.4.1.22.3</t>
  </si>
  <si>
    <t>2.4.1.22.4</t>
  </si>
  <si>
    <t>2.4.1.22.5</t>
  </si>
  <si>
    <t>2.4.1.22.6</t>
  </si>
  <si>
    <t>2.4.1.22.7</t>
  </si>
  <si>
    <t>2.4.1.22.8</t>
  </si>
  <si>
    <t>2.4.1.22.9</t>
  </si>
  <si>
    <t>2.4.1.22.10</t>
  </si>
  <si>
    <t>2.4.1.22.11</t>
  </si>
  <si>
    <t>2.4.1.22.12</t>
  </si>
  <si>
    <t>2.4.1.22.13</t>
  </si>
  <si>
    <t>2.4.1.22.14</t>
  </si>
  <si>
    <t>2.4.1.22.15</t>
  </si>
  <si>
    <t>2.4.1.22.16</t>
  </si>
  <si>
    <t>2.4.1.22.17</t>
  </si>
  <si>
    <t>2.4.1.22.18</t>
  </si>
  <si>
    <t>2.4.1.22.19</t>
  </si>
  <si>
    <t>2.4.1.23</t>
  </si>
  <si>
    <t>2.4.1.23.1</t>
  </si>
  <si>
    <t>2.4.1.23.2</t>
  </si>
  <si>
    <t>2.4.1.23.3</t>
  </si>
  <si>
    <t>2.4.1.23.4</t>
  </si>
  <si>
    <t>2.4.1.23.5</t>
  </si>
  <si>
    <t>2.4.1.23.6</t>
  </si>
  <si>
    <t>2.4.1.23.7</t>
  </si>
  <si>
    <t>2.4.1.23.8</t>
  </si>
  <si>
    <t>2.4.1.23.9</t>
  </si>
  <si>
    <t>2.4.1.23.10</t>
  </si>
  <si>
    <t>2.4.1.23.11</t>
  </si>
  <si>
    <t>2.4.1.23.12</t>
  </si>
  <si>
    <t>2.4.1.23.13</t>
  </si>
  <si>
    <t>2.4.1.23.14</t>
  </si>
  <si>
    <t>2.4.1.23.15</t>
  </si>
  <si>
    <t>2.4.1.23.16</t>
  </si>
  <si>
    <t>2.4.1.24</t>
  </si>
  <si>
    <t>2.4.1.24.1</t>
  </si>
  <si>
    <t>2.4.1.24.2</t>
  </si>
  <si>
    <t>2.4.1.24.3</t>
  </si>
  <si>
    <t>2.4.1.24.4</t>
  </si>
  <si>
    <t>2.4.1.24.5</t>
  </si>
  <si>
    <t>2.4.1.24.6</t>
  </si>
  <si>
    <t>2.4.1.24.7</t>
  </si>
  <si>
    <t>2.4.1.24.8</t>
  </si>
  <si>
    <t>2.4.1.24.9</t>
  </si>
  <si>
    <t>2.4.1.24.10</t>
  </si>
  <si>
    <t>2.4.1.24.11</t>
  </si>
  <si>
    <t>2.4.1.24.12</t>
  </si>
  <si>
    <t>2.4.1.24.13</t>
  </si>
  <si>
    <t>2.4.1.24.14</t>
  </si>
  <si>
    <t>2.4.1.24.15</t>
  </si>
  <si>
    <t>2.4.1.24.16</t>
  </si>
  <si>
    <t>2.4.1.24.17</t>
  </si>
  <si>
    <t>2.4.1.25</t>
  </si>
  <si>
    <t>2.4.1.25.1</t>
  </si>
  <si>
    <t>2.4.1.25.2</t>
  </si>
  <si>
    <t>2.4.1.25.3</t>
  </si>
  <si>
    <t>2.4.1.25.4</t>
  </si>
  <si>
    <t>2.4.1.25.5</t>
  </si>
  <si>
    <t>2.4.1.25.6</t>
  </si>
  <si>
    <t>2.4.1.25.7</t>
  </si>
  <si>
    <t>2.4.1.25.8</t>
  </si>
  <si>
    <t>2.4.1.25.9</t>
  </si>
  <si>
    <t>2.4.1.25.10</t>
  </si>
  <si>
    <t>2.4.1.25.11</t>
  </si>
  <si>
    <t>2.4.1.25.12</t>
  </si>
  <si>
    <t>2.4.1.25.13</t>
  </si>
  <si>
    <t>2.4.1.25.14</t>
  </si>
  <si>
    <t>2.4.1.25.15</t>
  </si>
  <si>
    <t>2.4.1.26</t>
  </si>
  <si>
    <t>2.4.1.26.1</t>
  </si>
  <si>
    <t>2.4.1.26.2</t>
  </si>
  <si>
    <t>2.4.1.26.3</t>
  </si>
  <si>
    <t>2.4.1.26.4</t>
  </si>
  <si>
    <t>2.4.1.26.5</t>
  </si>
  <si>
    <t>2.4.1.26.6</t>
  </si>
  <si>
    <t>2.4.1.26.7</t>
  </si>
  <si>
    <t>2.4.1.26.8</t>
  </si>
  <si>
    <t>2.4.1.26.9</t>
  </si>
  <si>
    <t>2.4.1.26.10</t>
  </si>
  <si>
    <t>2.4.1.26.11</t>
  </si>
  <si>
    <t>2.4.1.26.12</t>
  </si>
  <si>
    <t>2.4.1.26.13</t>
  </si>
  <si>
    <t>2.4.1.26.14</t>
  </si>
  <si>
    <t>2.4.1.26.15</t>
  </si>
  <si>
    <t>2.4.1.26.16</t>
  </si>
  <si>
    <t>2.4.1.27</t>
  </si>
  <si>
    <t>2.4.1.27.1</t>
  </si>
  <si>
    <t>2.4.1.27.2</t>
  </si>
  <si>
    <t>2.4.1.27.3</t>
  </si>
  <si>
    <t>2.4.1.27.4</t>
  </si>
  <si>
    <t>2.4.1.27.5</t>
  </si>
  <si>
    <t>2.4.1.27.6</t>
  </si>
  <si>
    <t>2.4.1.27.7</t>
  </si>
  <si>
    <t>2.4.1.27.8</t>
  </si>
  <si>
    <t>2.4.1.27.9</t>
  </si>
  <si>
    <t>2.4.1.27.10</t>
  </si>
  <si>
    <t>2.4.1.27.11</t>
  </si>
  <si>
    <t>2.4.1.27.12</t>
  </si>
  <si>
    <t>Наружное освещение на ПВП</t>
  </si>
  <si>
    <t>Снос зеленых насаждений. Транспортная развязка на км 17</t>
  </si>
  <si>
    <t>Снос зеленых насаждений. Транспортная развязка на км 52</t>
  </si>
  <si>
    <t>м³</t>
  </si>
  <si>
    <t>м</t>
  </si>
  <si>
    <t>Водопропускные трубы на внутрихозяйственных дорогах</t>
  </si>
  <si>
    <t>Технический этап рекультивации. г. Краснодар</t>
  </si>
  <si>
    <t>Биологический  этап рекультивации. г. Краснодар</t>
  </si>
  <si>
    <t>Временные объездные дороги и мосты. Сельхозпроезды для обеспечения проезда транспорта на постоянной основе.</t>
  </si>
  <si>
    <t>Снятие плодородного слоя грунта.  Участок дороги км 30+800 - км 52</t>
  </si>
  <si>
    <t>Демонтажные работы. ООО «Кубанские консервы»</t>
  </si>
  <si>
    <t>Восстановление дренажной и мелиоративной систем. ООО «Кубанские консервы»</t>
  </si>
  <si>
    <t>ктп</t>
  </si>
  <si>
    <t>ввод</t>
  </si>
  <si>
    <t>Кабельная канализация. 2 этап</t>
  </si>
  <si>
    <t>канал</t>
  </si>
  <si>
    <t xml:space="preserve">Благоустройство и озеленение территории </t>
  </si>
  <si>
    <t>Озеленение территории. Укрепление засевом многолетних трав по слою плодородного грунта. Основной ход</t>
  </si>
  <si>
    <t>Озеленение территории. Укрепление засевом многолетних трав по слою плодородного грунта. Транспортная развязка км 0</t>
  </si>
  <si>
    <t>Озеленение территории. Укрепление засевом многолетних трав по слою плодородного грунта. Транспортная развязка км 52</t>
  </si>
  <si>
    <t>Озеленение территории. Укрепление засевом многолетних трав по слою плодородного грунта. Строительные площадки км25</t>
  </si>
  <si>
    <t>Площадки отдыха. Основной ход км 30+800 - км 52+000</t>
  </si>
  <si>
    <t>Озеленение</t>
  </si>
  <si>
    <t>Устройство земляного полотна. Основной ход км 30+800 - км 52+000</t>
  </si>
  <si>
    <t>Устройство дорожной одежды. Основной ход  км 0 - км 30+800</t>
  </si>
  <si>
    <t>Устройство дорожной одежды ОХ</t>
  </si>
  <si>
    <t>Устройство дорожной одежды по типу ДО1</t>
  </si>
  <si>
    <t xml:space="preserve">Устройство нижнего слоя основания из гравийно-песчаной смеси при максимальном размере зерен 80 мм С-4 толщиной 38 см,  укладываемого в 2 слоя </t>
  </si>
  <si>
    <t>Устройство разделительной полосы</t>
  </si>
  <si>
    <t>Устройство присыпных обочин</t>
  </si>
  <si>
    <t>Устройство водоотвода с проезжей части</t>
  </si>
  <si>
    <t>Транспортная развязка км 17 с региональной дорогой "Краснодар - Ейск" (в том числе путепровод на транспортной развязке с а/д "Краснодар-Ейск" на ПК 166+00,00)</t>
  </si>
  <si>
    <t xml:space="preserve">Транспортная развязкакм 17 с региональной дорогой "Краснодар - Ейск" </t>
  </si>
  <si>
    <t>1.1.6.4.2.2</t>
  </si>
  <si>
    <t>1.1.6.4.2.3</t>
  </si>
  <si>
    <t>1.1.6.4.2.4</t>
  </si>
  <si>
    <t>1.1.6.4.2.5</t>
  </si>
  <si>
    <t>1.1.6.4.3</t>
  </si>
  <si>
    <t>1.1.6.4.3.1</t>
  </si>
  <si>
    <t>1.1.6.4.3.2</t>
  </si>
  <si>
    <t>1.1.6.4.3.3</t>
  </si>
  <si>
    <t>1.1.6.4.4</t>
  </si>
  <si>
    <t>1.1.6.4.4.1</t>
  </si>
  <si>
    <t>1.1.6.4.4.2</t>
  </si>
  <si>
    <t>1.1.6.4.4.3</t>
  </si>
  <si>
    <t>1.1.6.4.5</t>
  </si>
  <si>
    <t>1.1.6.4.5.1</t>
  </si>
  <si>
    <t>1.1.6.4.5.2</t>
  </si>
  <si>
    <t>1.1.6.4.5.3</t>
  </si>
  <si>
    <t>1.1.6.4.5.4</t>
  </si>
  <si>
    <t>1.1.6.4.5.5</t>
  </si>
  <si>
    <t>1.1.6.4.6</t>
  </si>
  <si>
    <t>1.1.6.4.6.1</t>
  </si>
  <si>
    <t>1.1.6.4.6.2</t>
  </si>
  <si>
    <t>1.1.6.4.6.3</t>
  </si>
  <si>
    <t>1.1.6.4.7</t>
  </si>
  <si>
    <t>1.1.6.4.7.1</t>
  </si>
  <si>
    <t>1.1.6.4.7.2</t>
  </si>
  <si>
    <t>1.1.6.4.7.3</t>
  </si>
  <si>
    <t>1.1.6.5</t>
  </si>
  <si>
    <t>1.1.6.5.1</t>
  </si>
  <si>
    <t>1.1.6.5.1.1</t>
  </si>
  <si>
    <t>1.1.6.5.1.2</t>
  </si>
  <si>
    <t>1.1.6.5.1.3</t>
  </si>
  <si>
    <t>1.1.6.5.1.4</t>
  </si>
  <si>
    <t>1.1.6.5.1.5</t>
  </si>
  <si>
    <t>1.1.6.5.1.6</t>
  </si>
  <si>
    <t>1.1.6.5.1.7</t>
  </si>
  <si>
    <t>1.1.6.5.1.8</t>
  </si>
  <si>
    <t>1.1.6.5.1.9</t>
  </si>
  <si>
    <t>1.1.6.5.1.10</t>
  </si>
  <si>
    <t>1.1.6.5.2</t>
  </si>
  <si>
    <t>1.1.6.5.2.1</t>
  </si>
  <si>
    <t>1.1.6.5.2.2</t>
  </si>
  <si>
    <t>1.1.6.5.2.3</t>
  </si>
  <si>
    <t>1.1.6.5.2.4</t>
  </si>
  <si>
    <t>1.1.6.5.2.5</t>
  </si>
  <si>
    <t>1.1.6.5.2.6</t>
  </si>
  <si>
    <t>1.1.6.5.2.7</t>
  </si>
  <si>
    <t>1.1.6.5.2.8</t>
  </si>
  <si>
    <t>1.1.6.5.2.9</t>
  </si>
  <si>
    <t>1.1.6.5.2.10</t>
  </si>
  <si>
    <t>1.1.6.5.3</t>
  </si>
  <si>
    <t>1.1.6.5.3.1</t>
  </si>
  <si>
    <t>1.1.6.5.3.2</t>
  </si>
  <si>
    <t>1.1.6.5.3.3</t>
  </si>
  <si>
    <t>1.1.6.5.3.4</t>
  </si>
  <si>
    <t>1.1.6.5.3.5</t>
  </si>
  <si>
    <t>1.1.6.5.3.6</t>
  </si>
  <si>
    <t>1.1.6.5.3.7</t>
  </si>
  <si>
    <t>1.1.6.5.3.8</t>
  </si>
  <si>
    <t>1.1.6.5.3.9</t>
  </si>
  <si>
    <t>1.1.6.5.3.10</t>
  </si>
  <si>
    <t>1.1.6.5.4</t>
  </si>
  <si>
    <t>1.1.6.5.4.1</t>
  </si>
  <si>
    <t>1.1.6.5.4.2</t>
  </si>
  <si>
    <t>1.1.6.5.4.3</t>
  </si>
  <si>
    <t>1.1.6.5.4.4</t>
  </si>
  <si>
    <t>1.1.6.5.4.5</t>
  </si>
  <si>
    <t>1.1.6.5.4.6</t>
  </si>
  <si>
    <t>1.1.6.5.4.7</t>
  </si>
  <si>
    <t>1.1.6.5.4.8</t>
  </si>
  <si>
    <t>1.1.6.5.4.9</t>
  </si>
  <si>
    <t>1.1.6.5.5</t>
  </si>
  <si>
    <t>1.1.6.5.5.1</t>
  </si>
  <si>
    <t>1.1.6.5.5.2</t>
  </si>
  <si>
    <t>1.1.6.5.5.3</t>
  </si>
  <si>
    <t>1.1.6.5.5.4</t>
  </si>
  <si>
    <t>1.1.6.5.5.5</t>
  </si>
  <si>
    <t>1.1.6.5.5.6</t>
  </si>
  <si>
    <t>1.1.6.5.5.7</t>
  </si>
  <si>
    <t>1.1.6.5.5.8</t>
  </si>
  <si>
    <t>1.1.6.5.5.9</t>
  </si>
  <si>
    <t>1.1.6.5.5.10</t>
  </si>
  <si>
    <t>1.1.6.5.5.11</t>
  </si>
  <si>
    <t>1.1.9.1</t>
  </si>
  <si>
    <t>1.1.9.1.1</t>
  </si>
  <si>
    <t>1.1.9.1.2</t>
  </si>
  <si>
    <t>1.1.9.1.3</t>
  </si>
  <si>
    <t>1.1.9.1.4</t>
  </si>
  <si>
    <t>1.1.9.1.5</t>
  </si>
  <si>
    <t>1.1.9.1.6</t>
  </si>
  <si>
    <t>1.10</t>
  </si>
  <si>
    <t>1.10.1</t>
  </si>
  <si>
    <t>1.1.14</t>
  </si>
  <si>
    <t>1.14.1.2.1</t>
  </si>
  <si>
    <t>1.14.1.2.2</t>
  </si>
  <si>
    <t>1.14.1.2.2.1</t>
  </si>
  <si>
    <t>1.14.1.2.2.2</t>
  </si>
  <si>
    <t>1.14.1.1.1</t>
  </si>
  <si>
    <t>1.14.1.1.2</t>
  </si>
  <si>
    <t>1.14.1.1.3</t>
  </si>
  <si>
    <t>1.14.1.1.4</t>
  </si>
  <si>
    <t>1.1.14.3</t>
  </si>
  <si>
    <t>1.1.14.3.1</t>
  </si>
  <si>
    <t>1.14.4.1</t>
  </si>
  <si>
    <t>1.14.4.2</t>
  </si>
  <si>
    <t>1.14.4.3</t>
  </si>
  <si>
    <t>1.14.4.4</t>
  </si>
  <si>
    <t>1.14.4.5</t>
  </si>
  <si>
    <t>1.1.15.2.2</t>
  </si>
  <si>
    <t>1.1.15.2.2.1</t>
  </si>
  <si>
    <t>1.1.15.2.2.1.1</t>
  </si>
  <si>
    <t>1.1.15.2.2.2</t>
  </si>
  <si>
    <t>1.1.15.2.2.2.1</t>
  </si>
  <si>
    <t>1.1.15.2.2.2.2</t>
  </si>
  <si>
    <t>1.1.15.2.2.2.4</t>
  </si>
  <si>
    <t>1.1.15.2.2.3</t>
  </si>
  <si>
    <t>1.1.15.2.2.3.1</t>
  </si>
  <si>
    <t>1.1.15.2.2.3.2</t>
  </si>
  <si>
    <t>1.1.15.2.3</t>
  </si>
  <si>
    <t>1.1.15.2.3.2</t>
  </si>
  <si>
    <t>1.1.15.2.3.2.1</t>
  </si>
  <si>
    <t>1.1.15.2.4</t>
  </si>
  <si>
    <t>1.1.15.2.4.1</t>
  </si>
  <si>
    <t>1.1.15.2.4.1.1</t>
  </si>
  <si>
    <t>1.1.15.2.4.1.2</t>
  </si>
  <si>
    <t>1.1.15.2.4.2</t>
  </si>
  <si>
    <t>1.1.15.2.4.2.1</t>
  </si>
  <si>
    <t>1.1.15.2.4.2.2</t>
  </si>
  <si>
    <t>1.1.15.2.4.3</t>
  </si>
  <si>
    <t>1.1.15.2.4.3.1</t>
  </si>
  <si>
    <t>1.1.15.2.4.3.2</t>
  </si>
  <si>
    <t>1.2.5.1</t>
  </si>
  <si>
    <t>1.2.5.1.1</t>
  </si>
  <si>
    <t>1.2.5.1.3</t>
  </si>
  <si>
    <t>1.2.5.1.4</t>
  </si>
  <si>
    <t>1.2.5.1.2</t>
  </si>
  <si>
    <t>1.2.13.1</t>
  </si>
  <si>
    <t>1.7.1.1.</t>
  </si>
  <si>
    <t>1.7.1.2</t>
  </si>
  <si>
    <t>1.7.1.3</t>
  </si>
  <si>
    <t xml:space="preserve">Устройство дорожной одежды по типу ДО1 </t>
  </si>
  <si>
    <t>Переустройство ВЛ 35 кВ «Ново-Титаровская-Старо-Мышастовская» ПК165+93</t>
  </si>
  <si>
    <t>Переустройство ВЛ110кВ «Ново-Величковская-Витаминкомбинат» ПК265+36</t>
  </si>
  <si>
    <t>Система взимания платы. Оборудование центра управления</t>
  </si>
  <si>
    <t>Кабельная канализация. 3 этап</t>
  </si>
  <si>
    <t>Устройство кабельных колодцев в административной зоне ПВП</t>
  </si>
  <si>
    <t>Устройство трубопровода в административной зоне ПВП</t>
  </si>
  <si>
    <t>Устройство кабельных колодцев в рабочей зоне ПВП</t>
  </si>
  <si>
    <t>Устройство поперечной кабельной канализации из блоков полиэтиленовых труб в рабочей зоне ПВП</t>
  </si>
  <si>
    <t>Конструктивные и объемно-планировочные решения.Конструктивные решения фундаментных плит и ограждения</t>
  </si>
  <si>
    <t>Конструктивные решения фундаментных плит СВП</t>
  </si>
  <si>
    <t>VII. Водоотводные устройства</t>
  </si>
  <si>
    <t>VIII. Лестничные сходы</t>
  </si>
  <si>
    <t>Устройство водопропускных труб. Участок км 30+800 - км 52+000</t>
  </si>
  <si>
    <t>Устройство водопропускных металлических гофрированных труб отверстием 1,5 м</t>
  </si>
  <si>
    <t>Транспортная развязка км 0 (в том числе путепровод на транспортной развязке на ПК 7+00)</t>
  </si>
  <si>
    <t>Путепровод на съезде транспортной развязки на км 0</t>
  </si>
  <si>
    <t>Сооружение опор</t>
  </si>
  <si>
    <t>3.4.1.1.4</t>
  </si>
  <si>
    <t>3.4.1.1.5</t>
  </si>
  <si>
    <t>3.4.1.1.6</t>
  </si>
  <si>
    <t>3.4.1.1.7</t>
  </si>
  <si>
    <t>3.4.1.1.8</t>
  </si>
  <si>
    <t>3.4.1.1.9</t>
  </si>
  <si>
    <t>3.4.1.1.10</t>
  </si>
  <si>
    <t>3.4.1.2</t>
  </si>
  <si>
    <t>3.4.1.2.1</t>
  </si>
  <si>
    <t>3.4.1.2.2</t>
  </si>
  <si>
    <t>3.4.1.2.3</t>
  </si>
  <si>
    <t>3.4.1.2.4</t>
  </si>
  <si>
    <t>3.4.1.2.5</t>
  </si>
  <si>
    <t>3.4.1.2.6</t>
  </si>
  <si>
    <t>3.4.1.2.7</t>
  </si>
  <si>
    <t>3.4.3.1</t>
  </si>
  <si>
    <t>3.5.1.2</t>
  </si>
  <si>
    <t>3.5.1.3</t>
  </si>
  <si>
    <t>3.5.1.4</t>
  </si>
  <si>
    <t>3.5.1.4.1</t>
  </si>
  <si>
    <t>3.5.1.4.2</t>
  </si>
  <si>
    <t>3.5.1.5</t>
  </si>
  <si>
    <t>3.5.1.6.1</t>
  </si>
  <si>
    <t>3.5.1.6.2</t>
  </si>
  <si>
    <t>3.5.1.7</t>
  </si>
  <si>
    <t>3.6.3.1</t>
  </si>
  <si>
    <t>3.6.3.2</t>
  </si>
  <si>
    <t>3.6.4.1</t>
  </si>
  <si>
    <t>3.6.4.1.1</t>
  </si>
  <si>
    <t>3.6.4.1.2</t>
  </si>
  <si>
    <t>3.9.5.2.5</t>
  </si>
  <si>
    <t>3.9.5.2.4</t>
  </si>
  <si>
    <t>3.9.5.2.3</t>
  </si>
  <si>
    <t>Пусконаладочные работы. Центр управления ИТС АСУДД</t>
  </si>
  <si>
    <t>3.9.5.2.2</t>
  </si>
  <si>
    <t>3.9.5.2.1.1</t>
  </si>
  <si>
    <t>3.9.5.2.1.2</t>
  </si>
  <si>
    <t>Пусконаладочные работы системы электроснабжения участок ПК 0- ПК 262</t>
  </si>
  <si>
    <t>Пусконаладочные работы системы электроснабжения участок ПК 262 – ПК 520</t>
  </si>
  <si>
    <t>5.1.1.1.3.1</t>
  </si>
  <si>
    <t>5.1.1.1.3.2</t>
  </si>
  <si>
    <t>5.1.3.1.3</t>
  </si>
  <si>
    <t>5.1.5.1.2.1</t>
  </si>
  <si>
    <t>5.1.5.1.2.2</t>
  </si>
  <si>
    <t>5.2.7.2</t>
  </si>
  <si>
    <t>5.2.7.2.1</t>
  </si>
  <si>
    <t>5.2.7.2.1.1</t>
  </si>
  <si>
    <t>5.2.7.2.1.2</t>
  </si>
  <si>
    <t>5.2.7.2.1.3</t>
  </si>
  <si>
    <t>5.2.7.2.1.4</t>
  </si>
  <si>
    <t>5.2.7.2.1.5</t>
  </si>
  <si>
    <t>5.2.7.2.1.6</t>
  </si>
  <si>
    <t>5.2.7.2.1.7</t>
  </si>
  <si>
    <t>5.2.7.2.2</t>
  </si>
  <si>
    <t>5.2.7.2.2.1</t>
  </si>
  <si>
    <t>5.2.7.2.2.2</t>
  </si>
  <si>
    <t>5.2.7.2.2.3</t>
  </si>
  <si>
    <t>5.2.7.2.2.4</t>
  </si>
  <si>
    <t>5.2.7.2.2.5</t>
  </si>
  <si>
    <t>5.2.7.2.2.6</t>
  </si>
  <si>
    <t>5.2.7.2.2.7</t>
  </si>
  <si>
    <t>5.2.7.2.2.8</t>
  </si>
  <si>
    <t>5.2.7.2.2.9</t>
  </si>
  <si>
    <t>5.2.7.2.2.10</t>
  </si>
  <si>
    <t>5.2.7.2.2.11</t>
  </si>
  <si>
    <t>5.2.7.2.2.12</t>
  </si>
  <si>
    <t>5.2.7.2.2.13</t>
  </si>
  <si>
    <t>5.2.7.2.2.14</t>
  </si>
  <si>
    <t>5.2.7.2.2.15</t>
  </si>
  <si>
    <t>5.2.7.2.2.16</t>
  </si>
  <si>
    <t>5.2.7.2.2.17</t>
  </si>
  <si>
    <t>5.2.7.2.2.18</t>
  </si>
  <si>
    <t>5.2.7.2.2.19</t>
  </si>
  <si>
    <t>5.2.7.2.2.20</t>
  </si>
  <si>
    <t>5.2.7.2.2.21</t>
  </si>
  <si>
    <t>5.2.7.2.2.22</t>
  </si>
  <si>
    <t>5.2.7.2.2.23</t>
  </si>
  <si>
    <t>5.2.7.2.2.24</t>
  </si>
  <si>
    <t>5.2.7.2.2.25</t>
  </si>
  <si>
    <t>5.2.7.2.2.26</t>
  </si>
  <si>
    <t>5.2.7.2.2.27</t>
  </si>
  <si>
    <t>5.2.7.2.2.28</t>
  </si>
  <si>
    <t>5.2.7.2.2.29</t>
  </si>
  <si>
    <t>5.2.7.2.2.30</t>
  </si>
  <si>
    <t>5.2.7.2.2.31</t>
  </si>
  <si>
    <t>5.2.7.2.2.32</t>
  </si>
  <si>
    <t>5.2.7.2.2.33</t>
  </si>
  <si>
    <t>5.2.7.2.2.34</t>
  </si>
  <si>
    <t>5.2.7.2.2.35</t>
  </si>
  <si>
    <t>5.2.7.2.2.36</t>
  </si>
  <si>
    <t>5.2.7.2.2.37</t>
  </si>
  <si>
    <t>5.2.7.2.2.38</t>
  </si>
  <si>
    <t>5.2.7.2.2.39</t>
  </si>
  <si>
    <t>5.2.7.2.2.40</t>
  </si>
  <si>
    <t>5.2.7.2.2.41</t>
  </si>
  <si>
    <t>5.2.7.2.2.42</t>
  </si>
  <si>
    <t>5.2.7.2.3</t>
  </si>
  <si>
    <t>5.2.7.2.3.1</t>
  </si>
  <si>
    <t>5.2.7.2.3.2</t>
  </si>
  <si>
    <t>5.2.7.2.3.3</t>
  </si>
  <si>
    <t>5.2.7.2.3.4</t>
  </si>
  <si>
    <t>5.2.7.2.3.5</t>
  </si>
  <si>
    <t>5.2.7.2.4</t>
  </si>
  <si>
    <t>5.2.7.2.4.1</t>
  </si>
  <si>
    <t>5.2.7.2.5</t>
  </si>
  <si>
    <t>5.2.7.2.5.1</t>
  </si>
  <si>
    <t>5.2.7.2.5.2</t>
  </si>
  <si>
    <t>5.2.7.2.5.3</t>
  </si>
  <si>
    <t>5.2.7.2.5.4</t>
  </si>
  <si>
    <t>5.2.7.2.5.5</t>
  </si>
  <si>
    <t>5.2.7.2.5.6</t>
  </si>
  <si>
    <t>5.2.7.2.5.7</t>
  </si>
  <si>
    <t>5.2.7.2.5.8</t>
  </si>
  <si>
    <t>5.2.7.2.5.9</t>
  </si>
  <si>
    <t>5.2.7.2.5.10</t>
  </si>
  <si>
    <t>5.2.7.2.5.11</t>
  </si>
  <si>
    <t>5.2.7.2.5.12</t>
  </si>
  <si>
    <t>5.2.7.2.5.13</t>
  </si>
  <si>
    <t>5.2.7.2.5.14</t>
  </si>
  <si>
    <t>5.2.7.2.5.15</t>
  </si>
  <si>
    <t>5.9.5.1.1</t>
  </si>
  <si>
    <t>Проезды для сельскохозяйственной техники под основным ходом на ПК 235+55</t>
  </si>
  <si>
    <t>Дренаж и дорожная одежда путепровода</t>
  </si>
  <si>
    <t>2.2.3.1.7.1</t>
  </si>
  <si>
    <t>2.2.3.1.8</t>
  </si>
  <si>
    <t>2.2.3.1.8.1</t>
  </si>
  <si>
    <t>2.2.3.1.8.2</t>
  </si>
  <si>
    <t>2.2.3.1.8.3</t>
  </si>
  <si>
    <t>2.2.3.1.8.4</t>
  </si>
  <si>
    <t>2.2.3.1.9</t>
  </si>
  <si>
    <t>2.2.3.1.9.1</t>
  </si>
  <si>
    <t>2.2.3.1.9.2</t>
  </si>
  <si>
    <t>2.2.3.1.9.3</t>
  </si>
  <si>
    <t>2.2.3.1.9.4</t>
  </si>
  <si>
    <t>2.2.3.1.9.5</t>
  </si>
  <si>
    <t>2.2.3.2</t>
  </si>
  <si>
    <t>2.2.3.2.1</t>
  </si>
  <si>
    <t>2.2.3.2.1.1</t>
  </si>
  <si>
    <t>2.2.3.2.1.2</t>
  </si>
  <si>
    <t>2.2.3.2.1.3</t>
  </si>
  <si>
    <t>2.2.3.2.1.4</t>
  </si>
  <si>
    <t>2.2.3.2.1.5</t>
  </si>
  <si>
    <t>2.2.3.2.1.6</t>
  </si>
  <si>
    <t>2.2.3.2.2</t>
  </si>
  <si>
    <t>2.2.3.2.2.1</t>
  </si>
  <si>
    <t>2.2.3.2.2.2</t>
  </si>
  <si>
    <t>2.2.3.2.2.3</t>
  </si>
  <si>
    <t>2.2.3.2.2.4</t>
  </si>
  <si>
    <t>2.2.3.2.2.5</t>
  </si>
  <si>
    <t>2.2.3.2.2.6</t>
  </si>
  <si>
    <t>2.2.3.2.3</t>
  </si>
  <si>
    <t>2.2.3.2.3.1</t>
  </si>
  <si>
    <t>2.2.3.2.3.2</t>
  </si>
  <si>
    <t>2.2.3.2.3.3</t>
  </si>
  <si>
    <t>2.2.3.2.3.4</t>
  </si>
  <si>
    <t>2.2.3.2.3.5</t>
  </si>
  <si>
    <t>2.2.3.2.3.6</t>
  </si>
  <si>
    <t>2.2.3.2.3.7</t>
  </si>
  <si>
    <t>2.2.3.2.3.8</t>
  </si>
  <si>
    <t>2.2.3.2.3.9</t>
  </si>
  <si>
    <t>2.2.3.2.3.10</t>
  </si>
  <si>
    <t>2.2.3.2.4</t>
  </si>
  <si>
    <t>2.2.3.2.4.1</t>
  </si>
  <si>
    <t>2.2.3.2.4.2</t>
  </si>
  <si>
    <t>2.2.3.2.4.3</t>
  </si>
  <si>
    <t>2.2.3.2.4.4</t>
  </si>
  <si>
    <t>2.2.3.2.4.5</t>
  </si>
  <si>
    <t>2.2.3.2.4.6</t>
  </si>
  <si>
    <t>2.2.3.2.4.7</t>
  </si>
  <si>
    <t>2.2.3.2.4.8</t>
  </si>
  <si>
    <t>2.2.3.2.4.9</t>
  </si>
  <si>
    <t>2.2.3.2.4.10</t>
  </si>
  <si>
    <t>2.2.3.2.4.11</t>
  </si>
  <si>
    <t>2.2.3.2.4.12</t>
  </si>
  <si>
    <t>2.2.3.2.4.13</t>
  </si>
  <si>
    <t>2.2.3.2.5</t>
  </si>
  <si>
    <t>2.2.3.2.6</t>
  </si>
  <si>
    <t>2.2.3.2.6.1</t>
  </si>
  <si>
    <t>2.2.3.2.6.2</t>
  </si>
  <si>
    <t>2.2.3.2.6.3</t>
  </si>
  <si>
    <t>2.2.3.2.6.4</t>
  </si>
  <si>
    <t>2.2.3.2.6.5</t>
  </si>
  <si>
    <t>2.2.3.2.7</t>
  </si>
  <si>
    <t>2.2.3.2.7.1</t>
  </si>
  <si>
    <t>2.2.3.2.7.2</t>
  </si>
  <si>
    <t>2.2.3.2.7.3</t>
  </si>
  <si>
    <t>2.2.3.2.7.4</t>
  </si>
  <si>
    <t>2.2.3.3</t>
  </si>
  <si>
    <t>2.2.3.3.1</t>
  </si>
  <si>
    <t>2.2.3.3.1.1</t>
  </si>
  <si>
    <t>2.2.3.3.1.2</t>
  </si>
  <si>
    <t>2.2.3.3.1.3</t>
  </si>
  <si>
    <t>2.2.3.3.1.4</t>
  </si>
  <si>
    <t>2.2.3.3.2</t>
  </si>
  <si>
    <t>2.2.3.3.2.1</t>
  </si>
  <si>
    <t>2.2.3.3.2.2</t>
  </si>
  <si>
    <t>2.2.3.3.2.3</t>
  </si>
  <si>
    <t>2.2.3.3.2.4</t>
  </si>
  <si>
    <t>2.2.3.3.2.5</t>
  </si>
  <si>
    <t>2.2.3.3.2.6</t>
  </si>
  <si>
    <t>2.2.3.3.3</t>
  </si>
  <si>
    <t>2.2.3.3.3.1</t>
  </si>
  <si>
    <t>2.2.3.3.3.2</t>
  </si>
  <si>
    <t>2.2.3.3.3.3</t>
  </si>
  <si>
    <t>2.2.3.3.3.4</t>
  </si>
  <si>
    <t>2.2.3.3.3.5</t>
  </si>
  <si>
    <t>2.2.3.3.3.6</t>
  </si>
  <si>
    <t>2.2.3.3.4</t>
  </si>
  <si>
    <t>2.2.3.3.4.1</t>
  </si>
  <si>
    <t>2.2.3.3.4.2</t>
  </si>
  <si>
    <t>2.2.3.3.4.3</t>
  </si>
  <si>
    <t>2.2.3.3.4.4</t>
  </si>
  <si>
    <t>2.2.3.3.4.5</t>
  </si>
  <si>
    <t>2.2.3.3.4.6</t>
  </si>
  <si>
    <t>2.2.3.3.4.7</t>
  </si>
  <si>
    <t>2.2.3.3.4.8</t>
  </si>
  <si>
    <t>2.2.3.3.4.9</t>
  </si>
  <si>
    <t>2.2.3.3.4.10</t>
  </si>
  <si>
    <t>2.2.3.3.4.11</t>
  </si>
  <si>
    <t>2.2.3.3.4.12</t>
  </si>
  <si>
    <t>2.2.3.3.4.13</t>
  </si>
  <si>
    <t>2.2.3.3.4.14</t>
  </si>
  <si>
    <t>2.2.3.3.5</t>
  </si>
  <si>
    <t>2.2.3.3.5.1</t>
  </si>
  <si>
    <t>2.2.3.3.5.2</t>
  </si>
  <si>
    <t>2.2.3.3.5.3</t>
  </si>
  <si>
    <t>2.2.3.3.5.4</t>
  </si>
  <si>
    <t>2.2.3.3.5.5</t>
  </si>
  <si>
    <t>2.2.3.3.5.6</t>
  </si>
  <si>
    <t>2.2.3.3.5.7</t>
  </si>
  <si>
    <t>2.2.3.3.5.8</t>
  </si>
  <si>
    <t>2.2.3.3.5.9</t>
  </si>
  <si>
    <t>2.2.3.3.5.10</t>
  </si>
  <si>
    <t>2.2.3.3.5.11</t>
  </si>
  <si>
    <t>2.2.3.3.5.12</t>
  </si>
  <si>
    <t>2.2.3.3.5.13</t>
  </si>
  <si>
    <t>2.2.3.3.5.14</t>
  </si>
  <si>
    <t>2.2.3.3.5.15</t>
  </si>
  <si>
    <t>2.2.3.3.6</t>
  </si>
  <si>
    <t>2.2.3.3.6.1</t>
  </si>
  <si>
    <t>2.2.3.3.6.2</t>
  </si>
  <si>
    <t>2.2.3.3.6.3</t>
  </si>
  <si>
    <t>2.2.3.3.6.4</t>
  </si>
  <si>
    <t>2.2.3.3.7</t>
  </si>
  <si>
    <t>2.2.3.3.7.1</t>
  </si>
  <si>
    <t>2.2.3.3.7.2</t>
  </si>
  <si>
    <t>2.2.3.1.1.1.1</t>
  </si>
  <si>
    <t>2.2.3.1.1.1.2</t>
  </si>
  <si>
    <t>2.2.3.1.1.1.3</t>
  </si>
  <si>
    <t>2.2.3.1.1.1.4</t>
  </si>
  <si>
    <t>2.2.3.1.1.2.1</t>
  </si>
  <si>
    <t>2.2.3.1.1.2.2</t>
  </si>
  <si>
    <t>2.2.3.1.1.2.3</t>
  </si>
  <si>
    <t>2.2.3.1.1.2.4</t>
  </si>
  <si>
    <t>2.2.3.1.1.2.5</t>
  </si>
  <si>
    <t>2.2.3.1.1.2.6</t>
  </si>
  <si>
    <t>2.2.3.1.1.3.1</t>
  </si>
  <si>
    <t>2.2.3.1.1.3.2</t>
  </si>
  <si>
    <t>2.2.3.1.1.3.3</t>
  </si>
  <si>
    <t>2.2.3.1.1.3.4</t>
  </si>
  <si>
    <t>2.2.3.1.1.3.5</t>
  </si>
  <si>
    <t>2.2.3.1.1.3.6</t>
  </si>
  <si>
    <t>2.2.3.1.1.3.7</t>
  </si>
  <si>
    <t>2.2.3.1.1.4.1</t>
  </si>
  <si>
    <t>2.2.3.1.1.4.2</t>
  </si>
  <si>
    <t>2.2.3.1.1.4.3</t>
  </si>
  <si>
    <t>2.2.3.1.1.4.4</t>
  </si>
  <si>
    <t>2.2.3.1.1.4.5</t>
  </si>
  <si>
    <t>2.2.3.1.1.4.6</t>
  </si>
  <si>
    <t>2.2.3.1.1.4.7</t>
  </si>
  <si>
    <t>2.2.3.1.1.4.8</t>
  </si>
  <si>
    <t>2.2.3.1.1.4.9</t>
  </si>
  <si>
    <t>2.2.3.1.1.4.10</t>
  </si>
  <si>
    <t>2.2.3.1.1.4.11</t>
  </si>
  <si>
    <t>2.2.3.1.1.4.12</t>
  </si>
  <si>
    <t>2.2.3.1.1.4.13</t>
  </si>
  <si>
    <t>2.2.3.1.1.5.1</t>
  </si>
  <si>
    <t>2.2.3.1.1.5.2</t>
  </si>
  <si>
    <t>2.2.3.1.1.5.3</t>
  </si>
  <si>
    <t>2.2.3.1.1.5.4</t>
  </si>
  <si>
    <t>2.2.3.1.1.5.5</t>
  </si>
  <si>
    <t>2.2.3.1.1.5.6</t>
  </si>
  <si>
    <t>2.2.3.1.1.5.7</t>
  </si>
  <si>
    <t>2.2.3.1.1.5.8</t>
  </si>
  <si>
    <t>2.2.3.1.1.5.9</t>
  </si>
  <si>
    <t>2.2.3.1.1.5.10</t>
  </si>
  <si>
    <t>2.2.3.1.1.5.11</t>
  </si>
  <si>
    <t>2.2.3.1.1.5.12</t>
  </si>
  <si>
    <t>2.2.3.1.1.5.13</t>
  </si>
  <si>
    <t>2.2.3.1.1.5.14</t>
  </si>
  <si>
    <t>2.2.3.1.1.6.1</t>
  </si>
  <si>
    <t>2.2.3.1.1.6.2</t>
  </si>
  <si>
    <t>2.2.3.1.1.6.3</t>
  </si>
  <si>
    <t>2.2.3.1.1.6.4</t>
  </si>
  <si>
    <t>2.4</t>
  </si>
  <si>
    <t>2.2.4.1</t>
  </si>
  <si>
    <t>2.2.4.1.1</t>
  </si>
  <si>
    <t>2.2.4.1.2</t>
  </si>
  <si>
    <t>2.2.4.1.3</t>
  </si>
  <si>
    <t>2.2.4.1.4</t>
  </si>
  <si>
    <t>2.2.4.1.5</t>
  </si>
  <si>
    <t>2.2.4.1.6</t>
  </si>
  <si>
    <t>2.2.4.1.7</t>
  </si>
  <si>
    <t>2.2.4.1.8</t>
  </si>
  <si>
    <t>2.2.4.2</t>
  </si>
  <si>
    <t>2.2.4.2.1</t>
  </si>
  <si>
    <t>2.2.4.2.2</t>
  </si>
  <si>
    <t>2.2.4.2.3</t>
  </si>
  <si>
    <t>2.2.4.2.4</t>
  </si>
  <si>
    <t>2.2.4.2.5</t>
  </si>
  <si>
    <t>2.2.4.2.6</t>
  </si>
  <si>
    <t>2.2.4.2.7</t>
  </si>
  <si>
    <t>2.2.4.3</t>
  </si>
  <si>
    <t>2.2.4.3.1</t>
  </si>
  <si>
    <t>2.2.4.3.2</t>
  </si>
  <si>
    <t>2.2.4.3.3</t>
  </si>
  <si>
    <t>2.2.4.3.4</t>
  </si>
  <si>
    <t>2.2.4.3.5</t>
  </si>
  <si>
    <t>2.2.4.3.6</t>
  </si>
  <si>
    <t>2.2.4.3.7</t>
  </si>
  <si>
    <t>2.2.4.3.8</t>
  </si>
  <si>
    <t>2.2.4.3.9</t>
  </si>
  <si>
    <t>2.2.4.4</t>
  </si>
  <si>
    <t>2.2.4.4.1</t>
  </si>
  <si>
    <t>2.2.4.4.2</t>
  </si>
  <si>
    <t>2.2.4.4.3</t>
  </si>
  <si>
    <t>Связь разобщенных территорий на ПК 38+97,82</t>
  </si>
  <si>
    <t xml:space="preserve">Крайние опоры </t>
  </si>
  <si>
    <t xml:space="preserve">Промежуточные опоры </t>
  </si>
  <si>
    <t>Снос зеленых насаждений. Сельскохозяйственные проезды</t>
  </si>
  <si>
    <t>Посадка  зеленых насаждений (транспортная развязка км 0)</t>
  </si>
  <si>
    <t>Посадка зеленых насаждений (транспортная развязка км 18)</t>
  </si>
  <si>
    <t>Посадка зеленых насаждений (транспортная развязка км 52)</t>
  </si>
  <si>
    <t>1.1.15.2.3.2.3</t>
  </si>
  <si>
    <t>1.1.15.2.3.2.5</t>
  </si>
  <si>
    <t>2.2.9.3.2.6</t>
  </si>
  <si>
    <t>2.2.9.4.2.5</t>
  </si>
  <si>
    <t>Комплекс работ по восстановлению дренажной и мелиоративной систем. ООО «Васюринский МПК»</t>
  </si>
  <si>
    <t>1.1.15.2.3.2.7</t>
  </si>
  <si>
    <t>1.1.15.2.3.2.9</t>
  </si>
  <si>
    <t>Демонтаж стальных гидрантов</t>
  </si>
  <si>
    <t>1.1.15.2.4.4.1</t>
  </si>
  <si>
    <t>Внутрихозяйственные полевые сельскохозяйственные дороги</t>
  </si>
  <si>
    <t>Снос зеленых насаждений. Основной ход. Участок км 30+800 - км 52</t>
  </si>
  <si>
    <t>Снятие плодородного слоя грунта. км 0 - км 30+800</t>
  </si>
  <si>
    <t>Снятие растительного грунта. км 30+800 - км 52</t>
  </si>
  <si>
    <t>Строительно-монтажные работы на кабели ПАО "МТС" в районе ТР на ПК 512</t>
  </si>
  <si>
    <t>Магистральный газопровод «Кореновск-Динская»  Диаметром 400 Ру 5,4 МПа</t>
  </si>
  <si>
    <t>Распределительные сети газоснабжения. Газопровод к дому оператора ГИС МГ Гиагинская -Динская диаметром 89 мм, Ру 0,002 МПа</t>
  </si>
  <si>
    <t>Электрохимзащита магистрального газопровода «Кореновск-Динская» диаметром 400 Ру 5,4 Мпа</t>
  </si>
  <si>
    <t>Электрохимзащита Газопровода к дому оператора ГИС МГ 'Гиагинская -Динская диаметром 89 мм, Ру 0,002МПа</t>
  </si>
  <si>
    <t>измерений</t>
  </si>
  <si>
    <t>Кабельные линии связи. Линии связи "Краснодар-Аксай" и  "УС Кореновский - кабельный ящик 291", проложенные в одной траншее МКСАШп 4х4х1,2; СМКПВК 1х4х1,2</t>
  </si>
  <si>
    <t>Анкеровка проводов на существующие опоры №10,15</t>
  </si>
  <si>
    <t xml:space="preserve">Переустройство основной линии ВЛ-35 кВ.                        </t>
  </si>
  <si>
    <t>Газопровод высокого давления 2 категории. Диаметром 200 в районе размещения транспортной развязки с М4.</t>
  </si>
  <si>
    <t>устройство</t>
  </si>
  <si>
    <t>Газопровод высокого давления 2 категории. Диаметром 400 на ПК342.</t>
  </si>
  <si>
    <t>Газопровод высокого давления 2 категории. Диаметром 200 основной ход ПК502+38,3</t>
  </si>
  <si>
    <t>Газопровод высокого давления 2 категории. Диаметром 225 основной ход ПК503+92,4</t>
  </si>
  <si>
    <t>соединений</t>
  </si>
  <si>
    <t>Газопровод высокого давления 2 категории. Диаметром 200 в районе размещения Марьинской развязки</t>
  </si>
  <si>
    <t>Технический этап рекультивации. Динской район</t>
  </si>
  <si>
    <t>Биологический этап рекультивации. Динской район</t>
  </si>
  <si>
    <t>Технический этап рекультивации. Красноармейский район</t>
  </si>
  <si>
    <t>Биологический  этап рекультивации. Красноармейский район</t>
  </si>
  <si>
    <t>Внутрихозяйственные полевые дороги сельскохозяйственные дороги</t>
  </si>
  <si>
    <t>1.1.15.2.1.1.3</t>
  </si>
  <si>
    <t>1.1.15.2.1.2.5</t>
  </si>
  <si>
    <t>1.1.15.2.1.2.7</t>
  </si>
  <si>
    <t>1.1.15.2.1.4.1</t>
  </si>
  <si>
    <t>1.1.15.2.2.1.3</t>
  </si>
  <si>
    <t>1.1.15.2.2.2.6</t>
  </si>
  <si>
    <t>1.1.15.2.2.2.10</t>
  </si>
  <si>
    <t>1.1.15.2.2.4.1</t>
  </si>
  <si>
    <t>1.1.15.2.3.1.1</t>
  </si>
  <si>
    <t>1.1.15.2.3.3</t>
  </si>
  <si>
    <t>1.1.15.2.3.3.1</t>
  </si>
  <si>
    <t>1.1.15.2.3.3.2</t>
  </si>
  <si>
    <t>1.1.15.2.3.4.1</t>
  </si>
  <si>
    <t>Этап II. Строительство автомобильной дороги</t>
  </si>
  <si>
    <t>Разбивочные работы под инженерные коммуникации</t>
  </si>
  <si>
    <t>Разборка существующего асфальтобетонного покрытия (фрезирование) ПК 38+97,82</t>
  </si>
  <si>
    <t>Разборка существующего асфальтобетонного покрытия (фрезирование) ПК 262+61,30</t>
  </si>
  <si>
    <t>2.2.3.2.5.1</t>
  </si>
  <si>
    <t>2.2.3.2.5.2</t>
  </si>
  <si>
    <t>2.2.3.2.5.3</t>
  </si>
  <si>
    <t>2.2.3.2.5.4</t>
  </si>
  <si>
    <t>2.2.3.2.5.5</t>
  </si>
  <si>
    <t>2.2.3.2.5.6</t>
  </si>
  <si>
    <t>2.2.3.2.5.7</t>
  </si>
  <si>
    <t>2.2.3.2.5.8</t>
  </si>
  <si>
    <t>2.2.3.2.5.9</t>
  </si>
  <si>
    <t>2.2.3.2.5.10</t>
  </si>
  <si>
    <t>Сооружение путепроводов в теле дороги (на ПК155+08,40). Путепровод над СКЖД ПК 155+08,405</t>
  </si>
  <si>
    <t>Путепровод на транспортной развязке км 17</t>
  </si>
  <si>
    <t>Путепровод для связи разобщенных территорий ПК 17+74,76</t>
  </si>
  <si>
    <t>Путепровод для связи разобщенных территорий для проезда сельскохозяйственной техники ПК 306+90</t>
  </si>
  <si>
    <t>Дорожная часть ПК 306+90,00</t>
  </si>
  <si>
    <t>Путепровод для связи разобщенных территорий для проезда сельскохозяйственной техники ПК 329+93,60</t>
  </si>
  <si>
    <t>Путепровод для связи разобщенных территорий для проезда сельскохозяйственной техники ПК 447+43</t>
  </si>
  <si>
    <t>Путепровод для связи разобщенных территорий для проезда сельскохозяйственной техники ПК 100+57</t>
  </si>
  <si>
    <t>Дорожная часть ПК 100+57</t>
  </si>
  <si>
    <t>Путепровод для связи разобщенных территорий для проезда сельскохозяйственной техники ПК 144+48,1</t>
  </si>
  <si>
    <t>Путепровод для связи разобщенных территорий для проезда сельскохозяйственной техники ПК 187+61,19</t>
  </si>
  <si>
    <t>Дорожная часть ПК 187+61,19</t>
  </si>
  <si>
    <t>Путепровод для связи разобщенных территорий для проезда сельскохозяйственной техники ПК 213+53,07</t>
  </si>
  <si>
    <t>Дорожная часть ПК 213+53,07</t>
  </si>
  <si>
    <t>Путепровод для связи разобщенных территорий для проезда сельскохозяйственной техники ПК 235+55</t>
  </si>
  <si>
    <t>Дорожная часть  проезда сельскохозяйственной техники ПК 235+55</t>
  </si>
  <si>
    <t>Путепровод для связи разобщенных территорий для проезда сельскохозяйственной техники ПК 350+32</t>
  </si>
  <si>
    <t>Путепровод для связи разобщенных территорий для проезда сельскохозяйственной техники ПК 481+89,43</t>
  </si>
  <si>
    <t>Путепровод для связи разобщенных территорий ПК32+38,20</t>
  </si>
  <si>
    <t>Дорожная часть ПК 32+38,20</t>
  </si>
  <si>
    <t>Путепровод для связи разобщенных территорий ПК 38+97,82 над автомобильной дорогой Динская-Старомышастовская</t>
  </si>
  <si>
    <t>Путепровод для связи разобщенных территорий ПК 262+61,30</t>
  </si>
  <si>
    <t>Путепровод для связи разобщенных территорий над автомобильной дорогой на свалку (х.Копанской) ПК 396+88,93</t>
  </si>
  <si>
    <t>Наружное освещение ПК 0-ПК61. ШНО-2</t>
  </si>
  <si>
    <t>Наружное освещение ПК 0-ПК61. ШНО-3</t>
  </si>
  <si>
    <t>Наружное освещение ПК 0-ПК61. ШНО-4</t>
  </si>
  <si>
    <t>Пункт размещения работников транспортной безопасности</t>
  </si>
  <si>
    <t>9.5.1.1.1</t>
  </si>
  <si>
    <t>Пусконаладочные работы. Периферийное оборудование</t>
  </si>
  <si>
    <t>5.1.14.1</t>
  </si>
  <si>
    <t>5.1.14.2</t>
  </si>
  <si>
    <t>5.9.1.1</t>
  </si>
  <si>
    <t>Мероприятия по транспортной безопасности</t>
  </si>
  <si>
    <t>2.4.1.1.24</t>
  </si>
  <si>
    <t>2.4.1.6.17</t>
  </si>
  <si>
    <t>2.4.1.7.17</t>
  </si>
  <si>
    <t>2.4.1.8.17</t>
  </si>
  <si>
    <t>2.4.1.9.19</t>
  </si>
  <si>
    <t>2.4.1.10.20</t>
  </si>
  <si>
    <t>2.4.1.11.17</t>
  </si>
  <si>
    <t>2.4.1.12.17</t>
  </si>
  <si>
    <t>2.4.1.13.17</t>
  </si>
  <si>
    <t>2.4.1.14.17</t>
  </si>
  <si>
    <t>2.4.1.15.18</t>
  </si>
  <si>
    <t>2.4.1.16.17</t>
  </si>
  <si>
    <t>2.4.1.17.17</t>
  </si>
  <si>
    <t>2.4.1.18.17</t>
  </si>
  <si>
    <t>2.4.1.19.17</t>
  </si>
  <si>
    <t>2.4.1.20.17</t>
  </si>
  <si>
    <t>2.4.1.21.19</t>
  </si>
  <si>
    <t>2.4.1.22.20</t>
  </si>
  <si>
    <t>2.4.1.23.17</t>
  </si>
  <si>
    <t>2.4.1.24.18</t>
  </si>
  <si>
    <t>2.4.1.25.16</t>
  </si>
  <si>
    <t>2.4.1.26.17</t>
  </si>
  <si>
    <t>2.4.1.27.17</t>
  </si>
  <si>
    <t>2.3.3.3.1.1</t>
  </si>
  <si>
    <t>2.3.3.3.2.1</t>
  </si>
  <si>
    <t>2.3.3.3.2.2</t>
  </si>
  <si>
    <t>2.3.3.3.2.3</t>
  </si>
  <si>
    <t>2.3.3.3.2.4</t>
  </si>
  <si>
    <t>2.3.3.3.2.5</t>
  </si>
  <si>
    <t>2.3.3.3.2.6</t>
  </si>
  <si>
    <t>2.3.3.3.2.7</t>
  </si>
  <si>
    <t>2.3.3.3.2.8</t>
  </si>
  <si>
    <t>Снятие растительного грунта (Транспортная развязка на пересечении с автомобильной дорогой «Краснодар – Ейск»)</t>
  </si>
  <si>
    <t>Устройство насыпи из покупного грунта (профильный объем) (Временная объездная дорога на ПК396+96. Основной ход км 30+800 - км 52+000)</t>
  </si>
  <si>
    <t>Устройство кюветов (Временная объездная дорога на ПК396+96. Основной ход км 30+800 - км 52+000)</t>
  </si>
  <si>
    <t xml:space="preserve">Планировка площади придорожной полосы (Временная объездная дорога на ПК396+96. Основной ход км 30+800 - км 52+000) </t>
  </si>
  <si>
    <t>Укрепление откосов и дна кюветов монолитным бетоном  марки В20 по слою щебня М 600 (Временная объездная дорога на ПК396+96. Основной ход км 30+800 - км 52+000)</t>
  </si>
  <si>
    <t>Укрепление подтопляемых откосов земляного полотна бетоннымми плитами ПБ 1-16 на щебеночной подготовке (Временная объездная дорога на ПК396+96. Основной ход км 30+800 - км 52+000)</t>
  </si>
  <si>
    <t>1.1.1.5.1</t>
  </si>
  <si>
    <t>Валка деревьев с корня и расчистка площадей и трасс (Основной ход. Участок км 0  - км 30+800)</t>
  </si>
  <si>
    <t>Валка деревьев с корня и расчистка площадей и трасс (Транспортная развязка на км 0)</t>
  </si>
  <si>
    <t>Валка деревьев с корня и расчистка площадей и трасс (Сельскохозяйственные проезды)</t>
  </si>
  <si>
    <t>Валка деревьев с корня и расчистка площадей и трасс (Транспортная развязка на км 17)</t>
  </si>
  <si>
    <t>Валка деревьев с корня и расчистка площадей и трасс (Транспортная развязка на км 52)</t>
  </si>
  <si>
    <t>Валка деревьев с корня и расчистка площадей и трасс (Основной ход. Участок км 30+800 - км 52)</t>
  </si>
  <si>
    <t>Расчистка площадей от кустарника (Основной ход. Участок км 30+800 - км 52)</t>
  </si>
  <si>
    <t>Валка деревьев с корня (переустройство коммуникаций)</t>
  </si>
  <si>
    <t>Корчевка пней с засыпкой подкоренных ям (переустройство коммуникаций)</t>
  </si>
  <si>
    <t>Срезка кустарника и мелколесья (переустройство коммуникаций)</t>
  </si>
  <si>
    <t>Планировка и выравнивание поверхности участка (переустройство коммуникаций)</t>
  </si>
  <si>
    <t>Снятие плодородного слоя грунта под строительные площадки (км 0 - км 30+800)</t>
  </si>
  <si>
    <t>Снятие плодородного слоя грунта под водопропускные трубы (км 0 - км 30+800)</t>
  </si>
  <si>
    <t>Снятие плодородного слоя грунта на внутрихозяйственных дорогах (км 0 - км 30+800)</t>
  </si>
  <si>
    <t>Снятие плодородного слоя грунта на объездных дорогах (км 0 - км 30+800)</t>
  </si>
  <si>
    <t>Снятие плодородного слоя грунта на площадках отдыха (км 30+800 - км 52)</t>
  </si>
  <si>
    <t>Снятие плодородного слоя грунта на подъездной дороге (км 30+800 - км 52)</t>
  </si>
  <si>
    <t>Снятие плодородного слоя грунта на прилегающих площадках (км 30+800 - км 52)</t>
  </si>
  <si>
    <t>Снятие плодородного слоя грунта на объездной дороге (км 30+800 - км 52)</t>
  </si>
  <si>
    <t>Снятие плодородного слоя грунта на переездах (км 30+800 - км 52)</t>
  </si>
  <si>
    <t>Снятие плодородного слоя грунта. Пункт взимания платы (км 30+800 - км 52)</t>
  </si>
  <si>
    <t>Разработка грунта (переустройство коммуникаций ПАО "Ростелеком" в районе ТР ПК 0)</t>
  </si>
  <si>
    <t>Обратная засыпка песком (переустройство коммуникаций ПАО "Ростелеком" в районе ТР ПК 0)</t>
  </si>
  <si>
    <t>Устройство перехода методом ГНБ, 2 ПЭ трубы (переустройство коммуникаций ПАО "Ростелеком" в районе ТР ПК 0)</t>
  </si>
  <si>
    <t>Прокладка труб в траншее (переустройство коммуникаций ПАО "Ростелеком" в районе ТР ПК 0)</t>
  </si>
  <si>
    <t>Прокладка кабеля (переустройство коммуникаций ПАО "Ростелеком" в районе ТР ПК 0)</t>
  </si>
  <si>
    <t>Монтаж оптической муфты (переустройство коммуникаций ПАО "Ростелеком" в районе ТР ПК 0)</t>
  </si>
  <si>
    <t>Пусконаладочные работы на ВОЛС (переустройство коммуникаций ПАО "Ростелеком" в районе ТР ПК 0)</t>
  </si>
  <si>
    <t>Демонтаж кабеля (переустройство коммуникаций ПАО "Ростелеком" в районе ТР ПК 0)</t>
  </si>
  <si>
    <t>Разработка грунта (переустройство коммуникаций ПАО "Вымпелком" в районе ТР ПК 0)</t>
  </si>
  <si>
    <t>Обратная засыпка песком (переустройство коммуникаций ПАО "Вымпелком" в районе ТР ПК 0)</t>
  </si>
  <si>
    <t>Устройство кабельных колодцев (переустройство коммуникаций ПАО "Вымпелком" в районе ТР ПК 0)</t>
  </si>
  <si>
    <t>Устройство перехода методом ГНБ, 2 ПЭ трубы (переустройство коммуникаций ПАО "Вымпелком" в районе ТР ПК 0)</t>
  </si>
  <si>
    <t>Прокладка труб в траншее (переустройство коммуникаций ПАО "Вымпелком" в районе ТР ПК 0)</t>
  </si>
  <si>
    <t>Прокладка кабеля (переустройство коммуникаций ПАО "Вымпелком" в районе ТР ПК 0)</t>
  </si>
  <si>
    <t>Монтаж оптической муфты (переустройство коммуникаций ПАО "Вымпелком" в районе ТР ПК 0)</t>
  </si>
  <si>
    <t xml:space="preserve">Пусконаладочные работы на ВОЛС (переустройство коммуникаций ПАО "Вымпелком" в районе ТР ПК 0) </t>
  </si>
  <si>
    <t>Демонтаж кабеля (переустройство коммуникаций ПАО "Вымпелком" в районе ТР ПК 0)</t>
  </si>
  <si>
    <t>Разработка грунта (переустройство коммуникаций АО "УПТ" в районе ТР ПК 0)</t>
  </si>
  <si>
    <t>Обратная засыпка песком (переустройство коммуникаций АО "УПТ" в районе ТР ПК 0)</t>
  </si>
  <si>
    <t>Устройство перехода методом ГНБ, 3 ПЭ трубы (переустройство коммуникаций АО "УПТ" в районе ТР ПК 0)</t>
  </si>
  <si>
    <t>Прокладка кабеля (переустройство коммуникаций АО "УПТ" в районе ТР ПК 0)</t>
  </si>
  <si>
    <t>Монтаж оптической муфты (переустройство коммуникаций АО "УПТ" в районе ТР ПК 0)</t>
  </si>
  <si>
    <t>Пусконаладочные работы на ВОЛС (переустройство коммуникаций АО "УПТ" в районе ТР ПК 0)</t>
  </si>
  <si>
    <t>Демонтаж кабеля (переустройство коммуникаций АО "УПТ" в районе ТР ПК 0)</t>
  </si>
  <si>
    <t>Разработка грунта (переустройство коммуникаций ПАО "Мегафон" в районе ТР ПК 0)</t>
  </si>
  <si>
    <t>Обратная засыпка песком (переустройство коммуникаций ПАО "Мегафон" в районе ТР ПК 0)</t>
  </si>
  <si>
    <t>Устройство камеры оптической трубопроводной (переустройство коммуникаций ПАО "Мегафон" в районе ТР ПК 0)</t>
  </si>
  <si>
    <t>Устройство перехода методом ГНБ (переустройство коммуникаций ПАО "Мегафон" в районе ТР ПК 0)</t>
  </si>
  <si>
    <t>Прокладка кабеля (переустройство коммуникаций ПАО "Мегафон" в районе ТР ПК 0)</t>
  </si>
  <si>
    <t>Монтаж оптической муфты (переустройство коммуникаций ПАО "Мегафон" в районе ТР ПК 0)</t>
  </si>
  <si>
    <t>Пусконаладочные работы на ВОЛС  (переустройство коммуникаций ПАО "Мегафон" в районе ТР ПК 0)</t>
  </si>
  <si>
    <t>Демонтаж кабеля (переустройство коммуникаций ПАО "Мегафон" в районе ТР ПК 0)</t>
  </si>
  <si>
    <t>Разработка грунта (переустройство коммуникаций ПАО "Ростелеком" в районе ТР ПК 38 - ПК 39)</t>
  </si>
  <si>
    <t>Обратная засыпка песком (переустройство коммуникаций ПАО "Ростелеком" в районе ТР ПК 38 - ПК 39)</t>
  </si>
  <si>
    <t>Устройство кабельных колодцев (переустройство коммуникаций ПАО "Ростелеком" в районе ТР ПК 38 - ПК 39)</t>
  </si>
  <si>
    <t>Прокладка труб в траншее (переустройство коммуникаций ПАО "Ростелеком" в районе ТР ПК 38 - ПК 39)</t>
  </si>
  <si>
    <t>Прокладка кабеля (переустройство коммуникаций ПАО "Ростелеком" в районе ТР ПК 38 - ПК 39)</t>
  </si>
  <si>
    <t>Монтаж оптической муфты (переустройство коммуникаций ПАО "Ростелеком" в районе ТР ПК 38 - ПК 39)</t>
  </si>
  <si>
    <t>Пусконаладочные работы на ВОЛС (переустройство коммуникаций ПАО "Ростелеком" в районе ТР ПК 38 - ПК 39)</t>
  </si>
  <si>
    <t>Демонтаж кабеля (переустройство коммуникаций ПАО "Ростелеком" в районе ТР ПК 38 - ПК 39)</t>
  </si>
  <si>
    <t>Разработка грунта (переустройство коммуникаций ПАО "Мегафон" в районе ТР ПК 64 - ПК 65)</t>
  </si>
  <si>
    <t>Обратная засыпка песком (переустройство коммуникаций ПАО "Мегафон" в районе ТР ПК 64 - ПК 65)</t>
  </si>
  <si>
    <t>Устройство кабельных колодцев (переустройство коммуникаций ПАО "Мегафон" в районе ТР ПК 64 - ПК 65)</t>
  </si>
  <si>
    <t>Прокладка труб в траншее (переустройство коммуникаций ПАО "Мегафон" в районе ТР ПК 64 - ПК 65)</t>
  </si>
  <si>
    <t>Прокладка кабеля (переустройство коммуникаций ПАО "Мегафон" в районе ТР ПК 64 - ПК 65)</t>
  </si>
  <si>
    <t>Монтаж оптической муфты (переустройство коммуникаций ПАО "Мегафон" в районе ТР ПК 64 - ПК 65)</t>
  </si>
  <si>
    <t>Пусконаладочные работы на ВОЛС  (переустройство коммуникаций ПАО "Мегафон" в районе ТР ПК 64 - ПК 65)</t>
  </si>
  <si>
    <t>Демонтаж кабеля (переустройство коммуникаций ПАО "Мегафон" в районе ТР ПК 64 - ПК 65)</t>
  </si>
  <si>
    <t>Разработка грунта (защита коммуникаций ПАО "Мегафон" в районе ТР ПК 155 - ПК 156)</t>
  </si>
  <si>
    <t>Обратная засыпка песком (защита коммуникаций ПАО "Мегафон" в районе ТР ПК 155 - ПК 156)</t>
  </si>
  <si>
    <t>Защита кабеля плитами (защита коммуникаций ПАО "Мегафон" в районе ТР ПК 155 - ПК 156)</t>
  </si>
  <si>
    <t>Устройство камеры оптической трубопроводной (защита коммуникаций ПАО "Мегафон" в районе ТР ПК 155 - ПК 156)</t>
  </si>
  <si>
    <t>Устройство резервных труб (защита коммуникаций ПАО "Мегафон" в районе ТР ПК 155 - ПК 156)</t>
  </si>
  <si>
    <t>Разработка грунта (защита коммуникаций ПАО "Ростелеком" в районе ТР ПК 167- ПК 168)</t>
  </si>
  <si>
    <t>Обратная засыпка песком (защита коммуникаций ПАО "Ростелеком" в районе ТР ПК 167- ПК 168)</t>
  </si>
  <si>
    <t>Защита кабеля плитами (защита коммуникаций ПАО "Ростелеком" в районе ТР ПК 167- ПК 168)</t>
  </si>
  <si>
    <t>Прокладка железобетонных плит с последующим демонтажем (защита коммуникаций ПАО "Ростелеком" в районе ТР ПК 167- ПК 168)</t>
  </si>
  <si>
    <t>Устройство кабельных колодцев (защита коммуникаций ПАО "Ростелеком" в районе ТР ПК 167- ПК 168)</t>
  </si>
  <si>
    <t>Прокладка труб в траншее (защита коммуникаций ПАО "Ростелеком" в районе ТР ПК 167- ПК 168)</t>
  </si>
  <si>
    <t>Прокладка кабеля (защита коммуникаций ПАО "Ростелеком" в районе ТР ПК 167- ПК 168)</t>
  </si>
  <si>
    <t>Демонтаж кабеля (защита коммуникаций ПАО "Ростелеком" в районе ТР ПК 167- ПК 168)</t>
  </si>
  <si>
    <t>Разработка грунта (переустройство коммуникаций ПАО "МТС" в районе ТР ПК 235 - ПК 236)</t>
  </si>
  <si>
    <t>Обратная засыпка песком (переустройство коммуникаций ПАО "МТС" в районе ТР ПК 235 - ПК 236)</t>
  </si>
  <si>
    <t>Защита кабеля плитами (переустройство коммуникаций ПАО "МТС" в районе ТР ПК 235 - ПК 236)</t>
  </si>
  <si>
    <t>Устройство кабельных колодцев (переустройство коммуникаций ПАО "МТС" в районе ТР ПК 235 - ПК 236)</t>
  </si>
  <si>
    <t>Прокладка труб в траншее (переустройство коммуникаций ПАО "МТС" в районе ТР ПК 235 - ПК 236)</t>
  </si>
  <si>
    <t>Прокладка кабеля (переустройство коммуникаций ПАО "МТС" в районе ТР ПК 235 - ПК 236)</t>
  </si>
  <si>
    <t>Монтаж оптической муфты (переустройство коммуникаций ПАО "МТС" в районе ТР ПК 235 - ПК 236)</t>
  </si>
  <si>
    <t>Пусконаладочные работы на ВОЛС  (переустройство коммуникаций ПАО "МТС" в районе ТР ПК 235 - ПК 236)</t>
  </si>
  <si>
    <t>Демонтаж кабеля (переустройство коммуникаций ПАО "МТС" в районе ТР ПК 235 - ПК 236)</t>
  </si>
  <si>
    <t>Разработка грунта (переустройство коммуникаций ПАО "Ростелеком" в районе ТР ПК 262 - ПК 263)</t>
  </si>
  <si>
    <t>Обратная засыпка песком (переустройство коммуникаций ПАО "Ростелеком" в районе ТР ПК 262 - ПК 263)</t>
  </si>
  <si>
    <t>Устройство кабельных колодцев (переустройство коммуникаций ПАО "Ростелеком" в районе ТР ПК 262 - ПК 263)</t>
  </si>
  <si>
    <t>Прокладка труб в траншее (переустройство коммуникаций ПАО "Ростелеком" в районе ТР ПК 262 - ПК 263)</t>
  </si>
  <si>
    <t>Прокладка кабеля (переустройство коммуникаций ПАО "Ростелеком" в районе ТР ПК 262 - ПК 263)</t>
  </si>
  <si>
    <t>Монтаж оптической муфты (переустройство коммуникаций ПАО "Ростелеком" в районе ТР ПК 262 - ПК 263)</t>
  </si>
  <si>
    <t>Пусконаладочные работы на ВОЛС (переустройство коммуникаций ПАО "Ростелеком" в районе ТР ПК 262 - ПК 263)</t>
  </si>
  <si>
    <t>Демонтаж кабеля (переустройство коммуникаций ПАО "Ростелеком" в районе ТР ПК 262 - ПК 263)</t>
  </si>
  <si>
    <t>Разработка грунта (переустройство коммуникаций АО "Связьтранснефть" в районе ТР ПК 262 - ПК 263)</t>
  </si>
  <si>
    <t>Обратная засыпка песком (переустройство коммуникаций АО "Связьтранснефть" в районе ТР ПК 262 - ПК 263)</t>
  </si>
  <si>
    <t>Устройство перехода методом ГНБ, 2 ПЭ трубы (переустройство коммуникаций АО "Связьтранснефть" в районе ТР ПК 262 - ПК 263)</t>
  </si>
  <si>
    <t>Прокладка труб в траншее (переустройство коммуникаций АО "Связьтранснефть" в районе ТР ПК 262 - ПК 263)</t>
  </si>
  <si>
    <t>Прокладка кабеля (переустройство коммуникаций АО "Связьтранснефть" в районе ТР ПК 262 - ПК 263)</t>
  </si>
  <si>
    <t>Монтаж оптической муфты (переустройство коммуникаций АО "Связьтранснефть" в районе ТР ПК 262 - ПК 263)</t>
  </si>
  <si>
    <t>Пусконаладочные работы на ВОЛС (переустройство коммуникаций АО "Связьтранснефть" в районе ТР ПК 262 - ПК 263)</t>
  </si>
  <si>
    <t>Демонтаж кабеля (переустройство коммуникаций АО "Связьтранснефть" в районе ТР ПК 262 - ПК 263)</t>
  </si>
  <si>
    <t>Разработка грунта (защита коммуникаций ПАО "Мегафон" на ПК 155 - ПК 156)</t>
  </si>
  <si>
    <t>Обратная засыпка песком (защита коммуникаций ПАО "Мегафон" на ПК 155 - ПК 156)</t>
  </si>
  <si>
    <t>Устройство резервных труб (защита коммуникаций ПАО "Мегафон" на ПК 155 - ПК 156)</t>
  </si>
  <si>
    <t>Разработка грунта (переустройство коммуникаций ПАО "МТС" в районе ТР на ПК 512)</t>
  </si>
  <si>
    <t>Защита кабеля плитами (переустройство коммуникаций ПАО "МТС" в районе ТР на ПК 512)</t>
  </si>
  <si>
    <t>Прокладка труб в траншее (переустройство коммуникаций ПАО "МТС" в районе ТР на ПК 512)</t>
  </si>
  <si>
    <t>Прокладка кабеля (переустройство коммуникаций ПАО "МТС" в районе ТР на ПК 512)</t>
  </si>
  <si>
    <t>Монтаж оптической муфты (переустройство коммуникаций ПАО "МТС" в районе ТР на ПК 512)</t>
  </si>
  <si>
    <t>Пусконаладочные работы на ВОЛС (переустройство коммуникаций ПАО "МТС" в районе ТР на ПК 512)</t>
  </si>
  <si>
    <t>Демонтаж кабеля (переустройство коммуникаций ПАО "МТС" в районе ТР на ПК 512)</t>
  </si>
  <si>
    <t>Разработка грунта (переустройство коммуникаций АО "УПТ" в районе ТР на ПК 512)</t>
  </si>
  <si>
    <t>Обратная засыпка песком (переустройство коммуникаций АО "УПТ" в районе ТР на ПК 512)</t>
  </si>
  <si>
    <t>Прокладка кабеля (переустройство коммуникаций АО "УПТ" в районе ТР на ПК 512)</t>
  </si>
  <si>
    <t>Монтаж оптической муфты (переустройство коммуникаций АО "УПТ" в районе ТР на ПК 512)</t>
  </si>
  <si>
    <t>Пусконаладочные работы на ВОЛС  (переустройство коммуникаций АО "УПТ" в районе ТР на ПК 512)</t>
  </si>
  <si>
    <t>Демонтаж кабеля (переустройство коммуникаций АО "УПТ" в районе ТР на ПК 512)</t>
  </si>
  <si>
    <t>Разработка грунта (переустройство коммуникаций ПАО "УПТ" в районе ТР на ПК 512)</t>
  </si>
  <si>
    <t>Обратная засыпка песком (переустройство коммуникаций ПАО "УПТ" в районе ТР на ПК 512)</t>
  </si>
  <si>
    <t>Устройство перехода методом ГНБ, 2 ПЭ трубы (переустройство коммуникаций ПАО "УПТ" в районе ТР на ПК 512)</t>
  </si>
  <si>
    <t>Прокладка труб в траншее (переустройство коммуникаций ПАО "УПТ" в районе ТР на ПК 512)</t>
  </si>
  <si>
    <t>Прокладка кабеля (переустройство коммуникаций ПАО "УПТ" в районе ТР на ПК 512)</t>
  </si>
  <si>
    <t>Монтаж оптической муфты (переустройство коммуникаций ПАО "УПТ" в районе ТР на ПК 512)</t>
  </si>
  <si>
    <t>Пусконаладочные работы на ВОЛС (переустройство коммуникаций ПАО "УПТ" в районе ТР на ПК 512)</t>
  </si>
  <si>
    <t>Демонтаж кабеля (переустройство коммуникаций ПАО "УПТ" в районе ТР на ПК 512)</t>
  </si>
  <si>
    <t>Демонтаж газопровода диаметром 426х9 (Магистральный газопровод «Кореновск-Динская»)</t>
  </si>
  <si>
    <t>Демонтаж защитного кожуха диаметром 720х9 (Магистральный газопровод «Кореновск-Динская»)</t>
  </si>
  <si>
    <t>Демонтаж вытяжной свечи диаметром 200 (Магистральный газопровод «Кореновск-Динская»)</t>
  </si>
  <si>
    <t>Демонтаж трубы подвода к вытяжной свече диаметром 50 (Магистральный газопровод «Кореновск-Динская»)</t>
  </si>
  <si>
    <t xml:space="preserve">Демонтаж газопровода диаметром 89 мм (Газопровод к дому оператора ГИС МГ Гиагинская-Динская) </t>
  </si>
  <si>
    <t xml:space="preserve">Установка фасонных частей диаметром 89 мм (Газопровод к дому оператора ГИС МГ Гиагинская-Динская) </t>
  </si>
  <si>
    <t xml:space="preserve">Прокладка газопровода. Сборка и механизированная сварка трубной плети диаметром 89х4 мм (Газопровод к дому оператора ГИС МГ Гиагинская-Динская) </t>
  </si>
  <si>
    <t xml:space="preserve">Врезка в действующий газопровод (Газопровод к дому оператора ГИС МГ Гиагинская-Динская) </t>
  </si>
  <si>
    <t xml:space="preserve">Контроль сварных соединений (Газопровод к дому оператора ГИС МГ Гиагинская-Динская) </t>
  </si>
  <si>
    <t xml:space="preserve">Изоляционные и укладочные работы (Газопровод к дому оператора ГИС МГ Гиагинская-Динская) </t>
  </si>
  <si>
    <t xml:space="preserve">Прочие работы (Газопровод к дому оператора ГИС МГ Гиагинская-Динская) </t>
  </si>
  <si>
    <t xml:space="preserve">Испытание газопровода (Газопровод к дому оператора ГИС МГ Гиагинская-Динская) </t>
  </si>
  <si>
    <t>Демонтаж системы ЭХЗ (газопровод «Кореновск-Динская»)</t>
  </si>
  <si>
    <t>Демонтаж системы ЭХЗ (Газопровод к дому оператора ГИС МГ 'Гиагинская -Динская)</t>
  </si>
  <si>
    <t>Монтаж системы ЭХЗ (Газопровод к дому оператора ГИС МГ 'Гиагинская -Динская)</t>
  </si>
  <si>
    <t>Пусконаладочные работы при переустройстве магистральных сетей газоснабжения. ЭХЗ  (Газопровод к дому оператора ГИС МГ 'Гиагинская -Динская)</t>
  </si>
  <si>
    <t>Прокладка резервной трубы ПЭ100 (Южно-Европейский газопровод)</t>
  </si>
  <si>
    <t>Монтаж УСП (Южно-Европейский газопровод)</t>
  </si>
  <si>
    <t>Защита существующего кабеля коробом из швеллера (Южно-Европейский газопровод)</t>
  </si>
  <si>
    <t>Установка опознавательных столбиков и электронных маркеров (Южно-Европейский газопровод)</t>
  </si>
  <si>
    <t>Пусконаладочные работы при переустройстве магистральных сетей газоснабжения. Кабельные линии связи. (Южно-Европейский газопровод)</t>
  </si>
  <si>
    <t>Кабельные линии связи. Линия связи к дому оператора ГИС МГ Гиагинская - Динская  МКСБ 4х4х1,2</t>
  </si>
  <si>
    <t>Демонтаж существующего кабеля (Линия связи к дому оператора ГИС МГ Гиагинская - Динская)</t>
  </si>
  <si>
    <t>Прокладка кабеля (Линия связи к дому оператора ГИС МГ Гиагинская - Динская)</t>
  </si>
  <si>
    <t>Монтаж муфт (Линия связи к дому оператора ГИС МГ Гиагинская - Динская)</t>
  </si>
  <si>
    <t>Пусконаладочные работы (Линия связи к дому оператора ГИС МГ Гиагинская - Динская)</t>
  </si>
  <si>
    <t>Установка опознавательных столбиков (Линия связи к дому оператора ГИС МГ Гиагинская - Динская)</t>
  </si>
  <si>
    <t>Демонтаж существующих кабелей МКСАП 4х4х1,2 / СМКПВК 1х4х1,2 (Линии связи "Краснодар-Аксай" и  "УС Кореновский)</t>
  </si>
  <si>
    <t>Прокладка кабеля (Линии связи "Краснодар-Аксай" и  "УС Кореновский)</t>
  </si>
  <si>
    <t>Монтаж муфт (Линии связи "Краснодар-Аксай" и  "УС Кореновский)</t>
  </si>
  <si>
    <t>Пусконаладочные работы  (Линии связи "Краснодар-Аксай" и  "УС Кореновский)</t>
  </si>
  <si>
    <t>Установка опознавательных столбиков (Линии связи "Краснодар-Аксай" и  "УС Кореновский)</t>
  </si>
  <si>
    <t>Демонтаж железобетонных опор ВЛ-10кВ (ПК379+87)</t>
  </si>
  <si>
    <t>Демонтаж 3-х проводов ВЛ-10кВ (ПК379+87)</t>
  </si>
  <si>
    <t>Демонтаж 3-х проводов ВЛ-10кВ с последующим перемонтажом  (ПК379+87)</t>
  </si>
  <si>
    <t>Временная анкеровка проводов  (ПК379+87)</t>
  </si>
  <si>
    <t>Установка железобетонных опор ВЛ-10кВ одностоечных с двумя подкосами  (ПК379+87)</t>
  </si>
  <si>
    <t>Установка железобетонных опор ВЛ-10кВ одностоечных  (ПК379+87)</t>
  </si>
  <si>
    <t>Установка стальных опор ВЛ-35кВ на грибовидные подножники (ПК379+87)</t>
  </si>
  <si>
    <t>Устройство площадок из сборных железобетонных плит (ПК379+87)</t>
  </si>
  <si>
    <t>Заземление опор ВЛ (ПК379+87)</t>
  </si>
  <si>
    <t>Подвеска проводов ВЛ-10кВ (в 3 провода) (ПК379+87)</t>
  </si>
  <si>
    <t>Установка разрядников (ПК379+87)</t>
  </si>
  <si>
    <t>Установка железобетонных грибовидных подножников (ПК379+87)</t>
  </si>
  <si>
    <t>Восстановление и ремонт существующих опор ВЛ  (ПК379+87)</t>
  </si>
  <si>
    <t>Пусконаладочные работы. Переустройство ВЛ-10кВ на ПК379+87_ВЦ-7 Краснодарские электрические сети.  (ПК379+87)</t>
  </si>
  <si>
    <t>Демонтаж железобетонных опор ВЛ-10кВ (ПК262+76)</t>
  </si>
  <si>
    <t>Демонтаж 3-х проводов ВЛ-10кВ (ПК262+76)</t>
  </si>
  <si>
    <t>Демонтаж 3-х проводов ВЛ-10кВ с последующим перемонтажом (ПК262+76)</t>
  </si>
  <si>
    <t>Временная анкеровка проводов (ПК262+76)</t>
  </si>
  <si>
    <t>Устройство площадок из сборных железобетонных плит (ПК262+76)</t>
  </si>
  <si>
    <t>Установка железобетонных опор ВЛ-10кВ одностоечных с двумя подкосами (ПК262+76)</t>
  </si>
  <si>
    <t>Установка железобетонных опор ВЛ-10кВ одностоечных с одним подкосом (ПК262+76)</t>
  </si>
  <si>
    <t>Установка железобетонных опор ВЛ-10кВ одностоечных  (ПК262+76)</t>
  </si>
  <si>
    <t>Установка железобетонных опор ВЛ-10кВ одностоечных  (СК22.2-1.1) (ПК262+76)</t>
  </si>
  <si>
    <t>Установка стальных опор ВЛ-35кВ на грибовидные подножники (ПК262+76)</t>
  </si>
  <si>
    <t>Заземление опор ВЛ (ПК262+76)</t>
  </si>
  <si>
    <t>Установка разрядников (ПК262+76)</t>
  </si>
  <si>
    <t>Подвеска проводов ВЛ-10кВ (в 3 провода) (ПК262+76)</t>
  </si>
  <si>
    <t>Установка железобетонных грибовидных подножников (ПК262+76)</t>
  </si>
  <si>
    <t>Восстановление и ремонт существующих опор ВЛ (ПК262+76)</t>
  </si>
  <si>
    <t>Пусконаладочные работы. Переустройство ВЛ-10кВ на ПК186+87_НТ-2 Краснодарские электрические сети. (ПК262+76)</t>
  </si>
  <si>
    <t>Демонтаж железобетонных опор ВЛ-10кВ (ПК186+87)</t>
  </si>
  <si>
    <t>Демонтаж 3-х проводов ВЛ-10кВ (ПК186+87)</t>
  </si>
  <si>
    <t>Демонтаж 3-х проводов ВЛ-10кВ с последующим перемонтажом (ПК186+87)</t>
  </si>
  <si>
    <t>Временная анкеровка проводов (ПК186+87)</t>
  </si>
  <si>
    <t>Установка железобетонных опор ВЛ-10кВ одностоечных с двумя подкосами (ПК186+87)</t>
  </si>
  <si>
    <t>Установка железобетонных опор ВЛ-10кВ одностоечных с одним подкосом (ПК186+87)</t>
  </si>
  <si>
    <t>Установка железобетонных опор ВЛ-10кВ одностоечных  (ПК186+87)</t>
  </si>
  <si>
    <t>Установка стальных опор ВЛ-35кВ на грибовидные подножники (ПК186+87)</t>
  </si>
  <si>
    <t>Устройство площадок из сборных железобетонных плит (ПК186+87)</t>
  </si>
  <si>
    <t>Заземление опор ВЛ (ПК186+87)</t>
  </si>
  <si>
    <t>Установка разрядников (ПК186+87)</t>
  </si>
  <si>
    <t>Подвеска проводов ВЛ-10кВ (в 3 провода) (ПК186+87)</t>
  </si>
  <si>
    <t>Установка железобетонных грибовидных подножников (ПК186+87)</t>
  </si>
  <si>
    <t>Восстановление и ремонт существующих опор ВЛ (ПК186+87)</t>
  </si>
  <si>
    <t>Пусконаладочные работы. Переустройство ВЛ-10кВ на ПК186+87_НТ-2 Краснодарские электрические сети. (ПК186+87)</t>
  </si>
  <si>
    <t>Демонтаж железобетонных опор ВЛ-10кВ (ПК350+52)</t>
  </si>
  <si>
    <t>Демонтаж 3-х проводов ВЛ-10кВ (ПК350+52)</t>
  </si>
  <si>
    <t>Демонтаж 3-х проводов ВЛ-10кВ с последующим перемонтажом (ПК350+52)</t>
  </si>
  <si>
    <t>Временная анкеровка проводов (ПК350+52)</t>
  </si>
  <si>
    <t>Заземление опор ВЛ (ПК350+52)</t>
  </si>
  <si>
    <t>Установка железобетонных опор ВЛ-10кВ одностоечных с одним подкосом (ПК350+52)</t>
  </si>
  <si>
    <t>Монтаж ограничителей перенапряжения (ПК350+52)</t>
  </si>
  <si>
    <t>Установка разъединителей (ПК350+52)</t>
  </si>
  <si>
    <t>Шурфование с обратной засыпкой вручную (ПК350+52)</t>
  </si>
  <si>
    <t>Разработка грунта с обратной засыпкой  (ПК350+52)</t>
  </si>
  <si>
    <t>Засыпка траншеи песком (ПК350+52)</t>
  </si>
  <si>
    <t>Прокладка труб в траншее (ПК350+52)</t>
  </si>
  <si>
    <t>Прокладка кабеля в траншее с покрытием плитами ПЗК (ПК350+52)</t>
  </si>
  <si>
    <t>Прокладка кабеля КЛ-10кВ в траншее в трубе (ПК350+52)</t>
  </si>
  <si>
    <t>Прокладка кабеля КЛ-10кВ по опоре (ПК350+52)</t>
  </si>
  <si>
    <t>Монтаж муфт (ПК350+52)</t>
  </si>
  <si>
    <t>Восстановление и ремонт существующих опор ВЛ (ПК350+52)</t>
  </si>
  <si>
    <t>Пусконаладочные работы на кабель и опоры. Переустройство ВЛ-10кВ на ПК350+52_СПК КФК "Привольное" (ПК350+52)</t>
  </si>
  <si>
    <t>Демонтаж железобетонных опор ВЛ-10кВ (ПК32+43)</t>
  </si>
  <si>
    <t>Демонтаж 3-х проводов ВЛ-10кВ  (ПК32+43)</t>
  </si>
  <si>
    <t>Демонтаж 3-х проводов ВЛ-0,4кВ  (ПК32+43)</t>
  </si>
  <si>
    <t>Демонтаж 3-х проводов ВЛ-10кВ с последующим перемонтажом  (ПК32+43)</t>
  </si>
  <si>
    <t>Демонтаж 3-х проводов ВЛ-0,4кВ с последующим перемонтажом  (ПК32+43)</t>
  </si>
  <si>
    <t>Временная анкеровка проводов  (ПК32+43)</t>
  </si>
  <si>
    <t>Установка железобетонных опор ВЛ-10кВ одностоечных с двумя подкосами  (ПК32+43)</t>
  </si>
  <si>
    <t>Установка железобетонных опор ВЛ-0,4-10кВ одностоечных с одним подкосом  (ПК32+43)</t>
  </si>
  <si>
    <t>Установка железобетонных опор ВЛ-10кВ одностоечных    (ПК32+43)</t>
  </si>
  <si>
    <t>Установка железобетонных опор ВЛ-10кВ одностоечных  (СК22.2-1.1)  (ПК32+43)</t>
  </si>
  <si>
    <t>Заземление опор ВЛ-0,4-10кВ  (ПК32+43)</t>
  </si>
  <si>
    <t>Установка стальных опор ВЛ-35кВ на грибовидные подножники  (ПК32+43)</t>
  </si>
  <si>
    <t>Установка разрядников  (ПК32+43)</t>
  </si>
  <si>
    <t>Монтаж ограничителей перенапряжения  (ПК32+43)</t>
  </si>
  <si>
    <t>Установка оттяжки к железобетонной опоре  (ПК32+43)</t>
  </si>
  <si>
    <t>Устройство площадок из сборных железобетонных плит  (ПК32+43)</t>
  </si>
  <si>
    <t>Прокладка кабеля 0,4 кВ по опоре  (ПК32+43)</t>
  </si>
  <si>
    <t>Разработка грунта с обратной засыпкой   (ПК32+43)</t>
  </si>
  <si>
    <t>Засыпка траншеи песком  (ПК32+43)</t>
  </si>
  <si>
    <t>Прокладка кабеля КЛ-0,4 в траншее с защитой сигнальной лентой  (ПК32+43)</t>
  </si>
  <si>
    <t>Монтаж муфт  (ПК32+43)</t>
  </si>
  <si>
    <t>Подвеска проводов ВЛ-10кВ (в 3 провода)  (ПК32+43)</t>
  </si>
  <si>
    <t>Подвеска проводов ВЛ-0,4кВ  (ПК32+43)</t>
  </si>
  <si>
    <t>Установка железобетонных грибовидных подножников  (ПК32+43)</t>
  </si>
  <si>
    <t>Восстановление и ремонт существующих опор ВЛ  (ПК32+43)</t>
  </si>
  <si>
    <t>Пусконаладочные работы на кабель и опоры. Переустройство ВЛ-0,4-10кВ на ПК32+43_НС-19 Краснодарские электрические сети  (ПК32+43)</t>
  </si>
  <si>
    <t>Демонтаж железобетонных опор ВЛ-10кВ (Марьянская развязка)</t>
  </si>
  <si>
    <t>Демонтаж 3-х проводов ВЛ-10кВ (Марьянская развязка)</t>
  </si>
  <si>
    <t>Демонтаж 3-х проводов ВЛ-10кВ с последующим перемонтажом (Марьянская развязка)</t>
  </si>
  <si>
    <t>Временная анкеровка проводов (Марьянская развязка)</t>
  </si>
  <si>
    <t>Установка железобетонных опор ВЛ-10кВ одностоечных с двумя подкосами (Марьянская развязка)</t>
  </si>
  <si>
    <t>Установка железобетонных опор ВЛ-10кВ одностоечных с одним подкосом (Марьянская развязка)</t>
  </si>
  <si>
    <t>Установка железобетонных опор ВЛ-10кВ одностоечных  (Марьянская развязка)</t>
  </si>
  <si>
    <t>Установка стальных опор ВЛ-35кВ на грибовидные подножники (Марьянская развязка)</t>
  </si>
  <si>
    <t>Заземление опор ВЛ (Марьянская развязка)</t>
  </si>
  <si>
    <t>Установка разрядников (Марьянская развязка)</t>
  </si>
  <si>
    <t>Установка разъединителей (Марьянская развязка)</t>
  </si>
  <si>
    <t>Устройство площадок из сборных железобетонных плит (Марьянская развязка)</t>
  </si>
  <si>
    <t>Подвеска проводов ВЛ-10кВ (в 3 провода) (Марьянская развязка)</t>
  </si>
  <si>
    <t>Установка железобетонных грибовидных подножников (Марьянская развязка)</t>
  </si>
  <si>
    <t>Восстановление и ремонт существующих опор ВЛ (Марьянская развязка)</t>
  </si>
  <si>
    <t>Пусконаладочные работы. (Марьянская развязка)</t>
  </si>
  <si>
    <t>Переустройство ВЛ-10кВ на Марьянской развязке_СНТ "Микробиолог"</t>
  </si>
  <si>
    <t>Демонтаж железобетонных опор ВЛ-10кВ (СНТ "Микробиолог")</t>
  </si>
  <si>
    <t>Демонтаж 3-х проводов ВЛ-10кВ  (СНТ "Микробиолог")</t>
  </si>
  <si>
    <t>Демонтаж 3-х проводов ВЛ-10кВ с последующим перемонтажом  (СНТ "Микробиолог")</t>
  </si>
  <si>
    <t>Заземление опор ВЛ  (СНТ "Микробиолог")</t>
  </si>
  <si>
    <t>Установка железобетонных опор ВЛ-10кВ одностоечных с одним подкосом  (СНТ "Микробиолог")</t>
  </si>
  <si>
    <t>Установка железобетонных опор ВЛ-10кВ одностоечных   (СНТ "Микробиолог")</t>
  </si>
  <si>
    <t>Монтаж ограничителей перенапряжения  (СНТ "Микробиолог")</t>
  </si>
  <si>
    <t>Шурфование с обратной засыпкой вручную   (СНТ "Микробиолог")</t>
  </si>
  <si>
    <t>Устройство перехода методом ГНБ длиной 54 м (6 труб диаметр скважины 600мм)  (СНТ "Микробиолог")</t>
  </si>
  <si>
    <t>Прокладка труб в траншее (СНТ "Микробиолог")</t>
  </si>
  <si>
    <t>Разработка грунта с обратной засыпкой (СНТ "Микробиолог")</t>
  </si>
  <si>
    <t>Засыпка траншеи песком (СНТ "Микробиолог")</t>
  </si>
  <si>
    <t xml:space="preserve">Прокладка кабеля КЛ-10кВ в траншее с покрытием плитами (СНТ "Микробиолог") </t>
  </si>
  <si>
    <t>Прокладка кабеля КЛ-10кВ в траншее в трубе (СНТ "Микробиолог")</t>
  </si>
  <si>
    <t>Прокладка кабеля  по опоре (СНТ "Микробиолог")</t>
  </si>
  <si>
    <t>Монтаж муфт (СНТ "Микробиолог")</t>
  </si>
  <si>
    <t>Монтаж проводов ВЛ-10кВ (в 3 провода) (СНТ "Микробиолог")</t>
  </si>
  <si>
    <t>Пусконаладочные работы на кабель и опоры.  (СНТ "Микробиолог")</t>
  </si>
  <si>
    <t>Демонтаж железобетонных опор ВЛ-10кВ (ГКУ КК "Краснодаравтодор")</t>
  </si>
  <si>
    <t>Демонтаж 3-х проводов ВЛ-10кВ (ГКУ КК "Краснодаравтодор")</t>
  </si>
  <si>
    <t>Демонтаж и разборка подстанции шкафного типа КТП-63/10/0,4кВ (ГКУ КК "Краснодаравтодор")</t>
  </si>
  <si>
    <t>Демонтаж существующей ВЛ 35 кВ. («Динская 110 - Пластуновская» ПК0+00)</t>
  </si>
  <si>
    <t>Переустройство основной линии ВЛ 35 кВ. («Динская 110 - Пластуновская» ПК0+00)</t>
  </si>
  <si>
    <t>Анкеровка проводов на существующие опоры №79, 91  («Динская 110 - Пластуновская» ПК0+00)</t>
  </si>
  <si>
    <t xml:space="preserve"> Пусконаладочные работы  ВЛ-35 кВ. («Динская 110 - Пластуновская» ПК0+00)</t>
  </si>
  <si>
    <t>Демонтаж существующей ВЛ 35 кВ. («Лорис-НС-19/НС-19-Динская 110» ПК65+63)</t>
  </si>
  <si>
    <t xml:space="preserve">Переустройство основной линии ВЛ 35 кВ. («Лорис-НС-19/НС-19-Динская 110» ПК65+63) </t>
  </si>
  <si>
    <t xml:space="preserve">Монтаж обходного участка ВЛ 35 кВ. («Лорис-НС-19/НС-19-Динская 110» ПК65+63) </t>
  </si>
  <si>
    <t>Демонтаж обходного участка ВЛ-35 кВ. («Лорис-НС-19/НС-19-Динская 110» ПК65+63)</t>
  </si>
  <si>
    <t>Пусконаладочные работы  ВЛ35кВ.  («Лорис-НС-19/НС-19-Динская 110» ПК65+63)</t>
  </si>
  <si>
    <t>Демонтаж существующей ВЛ 35 кВ. (Ново-Титаровская-Старо-Мышастовская» ПК165+93)</t>
  </si>
  <si>
    <t>Переустройство основной линии ВЛ 35 кВ. (Ново-Титаровская-Старо-Мышастовская» ПК165+93)</t>
  </si>
  <si>
    <t>Анкеровка проводов на существующие опоры №24  (Ново-Титаровская-Старо-Мышастовская» ПК165+93)</t>
  </si>
  <si>
    <t>Пусконаладочные работы  ВЛ35кВ.  (Ново-Титаровская-Старо-Мышастовская» ПК165+93)</t>
  </si>
  <si>
    <t>Демонтаж существующей ВЛ110кВ. («Ново-Величковская-Витаминкомбинат» ПК265+36)</t>
  </si>
  <si>
    <t>Переустройство основной линии ВЛ-110 кВ.  («Ново-Величковская-Витаминкомбинат» ПК265+36)</t>
  </si>
  <si>
    <t>Анкеровка проводов на существующие опоры №6, 11 («Ново-Величковская-Витаминкомбинат» ПК265+36)</t>
  </si>
  <si>
    <t>Пусконаладочные работы  ВЛ 110кВ. («Ново-Величковская-Витаминкомбинат» ПК265+36)</t>
  </si>
  <si>
    <t>Демонтаж существующей ВЛ35кВ. («ВНИИ РИС-Марьянская»/ ВЛ110кВ «ВНИИ Рис-Н.Мышастовская» ПК485+58)</t>
  </si>
  <si>
    <t>Анкеровка проводов на существующие опоры №29-32, 33-36  («ВНИИ РИС-Марьянская»/ ВЛ110кВ «ВНИИ Рис-Н.Мышастовская» ПК485+58)</t>
  </si>
  <si>
    <t>Монтаж обходного участка ВЛ 35 кВ.   («ВНИИ РИС-Марьянская»/ ВЛ110кВ «ВНИИ Рис-Н.Мышастовская» ПК485+58)</t>
  </si>
  <si>
    <t>Демонтаж обходного участка ВЛ-35 кВ.   («ВНИИ РИС-Марьянская»/ ВЛ110кВ «ВНИИ Рис-Н.Мышастовская» ПК485+58)</t>
  </si>
  <si>
    <t>Пусконаладочные работы  ВЛ 35кВ.  («ВНИИ РИС-Марьянская»/ ВЛ110кВ «ВНИИ Рис-Н.Мышастовская» ПК485+58)</t>
  </si>
  <si>
    <t>Демонтаж существующей ВЛ 220 кВ. (Витаминкомбинат - НПС-7» на ПК 83+95)</t>
  </si>
  <si>
    <t>Переустройство основной линии ВЛ 220 кВ. (Витаминкомбинат - НПС-7» на ПК 83+95)</t>
  </si>
  <si>
    <t xml:space="preserve"> Анкеровка проводов на существующие опоры №49,51 (Витаминкомбинат - НПС-7» на ПК 83+95)</t>
  </si>
  <si>
    <t xml:space="preserve"> Пусконаладочные работы   (Витаминкомбинат - НПС-7» на ПК 83+95)</t>
  </si>
  <si>
    <t>Пусконаладочные работы  («Витаминкомбинат-Славянская» ПК308+63)</t>
  </si>
  <si>
    <t xml:space="preserve"> Анкеровка проводов на существующие опоры №78, 81 («Витаминкомбинат-Славянская» ПК308+63)</t>
  </si>
  <si>
    <t>Переустройство основной линии ВЛ-220 кВ. («Витаминкомбинат-Славянская» ПК308+63)</t>
  </si>
  <si>
    <t>Демонтаж существующей ВЛ 220 кВ. («Витаминкомбинат-Славянская» ПК308+63)</t>
  </si>
  <si>
    <t>Разработка грунта. (транспортная развязка с М-4 "Дон")</t>
  </si>
  <si>
    <t>Засыпка песком. (транспортная развязка с М-4 "Дон")</t>
  </si>
  <si>
    <t>Переустройство газопроводов из труб стальных электросварных ГОСТ 10704-91 В-10 ГОСТ 10705-80 с изоляцией весьма усиленной из экструдированного полиэтилена по ГОСТ 9 602-2016 диаметром 159х5,0 (транспортная развязка с М-4 "Дон")</t>
  </si>
  <si>
    <t>Установка фасонных частей стальных сварных, номинальным диаметром 150. (транспортная развязка с М-4 "Дон")</t>
  </si>
  <si>
    <t>Сборка и установка узла газового крана, номинальный диаметр крана 150 в ограждении. (транспортная развязка с М-4 "Дон")</t>
  </si>
  <si>
    <t>Устройство подземного перехода футляра из труб полиэтиленовых ПЭ100 SDR11 ГОСТ Р 50838-2009 с маркерным слоем и защитным покрытием закрытым способом методом ННБ бурения с подготовительными работами и демонтажем установки, диаметром 315х28,6 мм. (транспортная развязка с М-4 "Дон")</t>
  </si>
  <si>
    <t>Устройство контрольной трубки над газопроводом, номинальным диаметром 150. (транспортная развязка с М-4 "Дон")</t>
  </si>
  <si>
    <t>Врезка проектного газопровода в существующий, номинальный диаметр врезаемого газопровода 150. (транспортная развязка с М-4 "Дон")</t>
  </si>
  <si>
    <t>Ликвидация существующего газопровода номинальным диаметром: 150 (транспортная развязка с М-4 "Дон")</t>
  </si>
  <si>
    <t>Установка КИП на газопроводе с электродом сравнения (транспортная развязка с М-4 "Дон")</t>
  </si>
  <si>
    <t>Разработка грунта.(Газопровод высокого давления ПК342)</t>
  </si>
  <si>
    <t>Засыпка песком. (Газопровод высокого давления ПК342)</t>
  </si>
  <si>
    <t>Переустройство газопроводов из труб стальных электросварных ГОСТ 10704-91 В-10 ГОСТ 10705-80 с изоляцией  весьма усиленной из экструдированного полиэтилена по ГОСТ 9 602-2016 диаметром 426х8 мм. (Газопровод высокого давления ПК342)</t>
  </si>
  <si>
    <t>Установка фасонных частей стальных сварных, номинальным диаметром: 400. (Газопровод высокого давления ПК342)</t>
  </si>
  <si>
    <t>Сборка и установка узла газового крана, номинальный диаметр крана 400 в ограждении. (Газопровод высокого давления ПК342)</t>
  </si>
  <si>
    <t>Устройство подземного перехода футляра из труб полиэтиленовых ПЭ100 SDR11 ГОСТ Р 50838-2009 с маркерным слоем и защитным покрытием открытым способом, диаметром 630х57,2 мм. (Газопровод высокого давления ПК342)</t>
  </si>
  <si>
    <t>Устройство контрольной трубки над газопроводом, номинальным диаметром 400. (Газопровод высокого давления ПК342)</t>
  </si>
  <si>
    <t>Врезка проектного газопровода в существующий, номинальный диаметр врезаемого газопровода 400. (Газопровод высокого давления ПК342)</t>
  </si>
  <si>
    <t>Ликвидация существующего газопровода номинальным диаметром: 400 (Газопровод высокого давления ПК342)</t>
  </si>
  <si>
    <t>Установка КИП на газопроводе с электродом сравнения (Газопровод высокого давления ПК342)</t>
  </si>
  <si>
    <t>Разработка грунта. (Газопровод высокого давления ПК502+38,3)</t>
  </si>
  <si>
    <t>Засыпка песком. (Газопровод высокого давления ПК502+38,3)</t>
  </si>
  <si>
    <t>Переустройство газопроводов из труб стальных электросварных ГОСТ 10704-91 В-10 ГОСТ 10705-80 с изоляцией  весьма усиленной из экструдированного полиэтилена по ГОСТ 9 602-2016 диаметром 219х7,0 мм. (Газопровод высокого давления ПК502+38,3)</t>
  </si>
  <si>
    <t>Установка фасонных частей стальных сварных, номинальным диаметром: 200. (Газопровод высокого давления ПК502+38,3)</t>
  </si>
  <si>
    <t>Сборка и установка узла газового крана, номинальный диаметр крана 200 в ограждении. (Газопровод высокого давления ПК502+38,3)</t>
  </si>
  <si>
    <t>Устройство подземного перехода футляра из труб полиэтиленовых ПЭ100 SDR11 ГОСТ Р 50838-2009 с маркерным слоем и защитным покрытием открытым способом, диаметром 400х36,3 мм. (Газопровод высокого давления ПК502+38,3)</t>
  </si>
  <si>
    <t>Устройство контрольной трубки над газопроводом, номинальным диаметром 200. (Газопровод высокого давления ПК502+38,3)</t>
  </si>
  <si>
    <t>Врезка проектного газопровода в существующий, номинальный диаметр врезаемого газопровода 200. (Газопровод высокого давления ПК502+38,3)</t>
  </si>
  <si>
    <t>Ликвидация существующего газопровода номинальным диаметром: 200 (Газопровод высокого давления ПК502+38,3)</t>
  </si>
  <si>
    <t>Установка КИП на газопроводе с электродом сравнения  (Газопровод высокого давления ПК502+38,3)</t>
  </si>
  <si>
    <t>Разработка грунта. (Газопровод высокого давления ПК503+92,4)</t>
  </si>
  <si>
    <t>Засыпка песком. (Газопровод высокого давления ПК503+92,4)</t>
  </si>
  <si>
    <t>Переукладка газопроводов из одиночных труб полиэтиленовых ПЭ100 SDR11 ГОСТ Р 50838-2009 с маркерным слоем в траншею, диаметром 225х20,5 мм. (Газопровод высокого давления ПК503+92,4)</t>
  </si>
  <si>
    <t>Сварка полиэтиленовых труб при помощи соединительных деталей с закладными нагревателями, диаметром: 225х20,5 (Газопровод высокого давления ПК503+92,4)</t>
  </si>
  <si>
    <t>Сборка и установка узла газового крана, номинальный диаметр крана 200 в ограждении. (Газопровод высокого давления ПК503+92,4)</t>
  </si>
  <si>
    <t>Устройство подземного перехода футляра из труб полиэтиленовых ПЭ100 SDR11 ГОСТ Р 50838-2009 с маркерным слоем и защитным покрытием открытым способом, диаметром 400х36,3 мм. (Газопровод высокого давления ПК503+92,4)</t>
  </si>
  <si>
    <t>Устройство контрольной трубки над газопроводом, номинальным диаметром 225. (Газопровод высокого давления ПК503+92,4)</t>
  </si>
  <si>
    <t>Врезка проектного газопровода в существующий, номинальный диаметр врезаемого газопровода 225. (Газопровод высокого давления ПК503+92,4)</t>
  </si>
  <si>
    <t>Ликвидация существующего газопровода диаметром 225 (Газопровод высокого давления ПК503+92,4)</t>
  </si>
  <si>
    <t>Разработка грунта. (Газопровод высокого давления Марьинская развязка)</t>
  </si>
  <si>
    <t>Засыпка песком. (Газопровод высокого давления Марьинская развязка)</t>
  </si>
  <si>
    <t>Переукладка газопроводов из труб стальных электросварных ГОСТ 10704-91 Вст3сп ГОСТ 10705-80 с изоляцией весьма усиленной из экструдированного полиэтилена по ГОСТ 9 602-2005 диаметром 219х7,0 (Газопровод высокого давления Марьинская развязка)</t>
  </si>
  <si>
    <t>Установка фасонных частей стальных сварных, номинальным диаметром: 200. (Газопровод высокого давления Марьинская развязка)</t>
  </si>
  <si>
    <t>Сборка и установка узла газового крана, номинальный диаметр крана 200 в ограждении. (Газопровод высокого давления Марьинская развязка)</t>
  </si>
  <si>
    <t>Устройство подземного перехода футляра из труб полиэтиленовых ПЭ100 SDR11 ГОСТ Р 50838-2009 с маркерным слоем и защитным покрытием закрытым способом методом ННБ бурения с подготовительными работами и демонтажем установки, диаметром 400х36,3 мм. (Газопровод высокого давления Марьинская развязка)</t>
  </si>
  <si>
    <t>Устройство контрольной трубки над газопроводом, номинальным диаметром: 200. (Газопровод высокого давления Марьинская развязка)</t>
  </si>
  <si>
    <t>Врезка проектного газопровода в существующий, номинальный диаметр врезаемого газопровода 225. (Газопровод высокого давления Марьинская развязка)</t>
  </si>
  <si>
    <t>Установка КИП на газопроводе с электродом сравнения (Газопровод высокого давления Марьинская развязка)</t>
  </si>
  <si>
    <t>Ликвидация существующего газопровода диаметром 200. (Газопровод высокого давления Марьинская развязка)</t>
  </si>
  <si>
    <t>Защита существующих сетей швеллером. (Газопровод высокого давления Марьинская развязка)</t>
  </si>
  <si>
    <t>Устройство водопропускных железобетонных прямоугольных труб отверстием 4,0х2,5м (внутрихозяйственные дороги)</t>
  </si>
  <si>
    <t>Устройство водопропускных металлических гофрированных труб  на внутрихозяйственных полевых дорогах  (внутрихозяйственные дороги)</t>
  </si>
  <si>
    <t>Устройство объездной дороги  (внутрихозяйственные дороги)</t>
  </si>
  <si>
    <t>Демонтаж объездной дороги  (внутрихозяйственные дороги)</t>
  </si>
  <si>
    <t>Устройство водопропускных металлических гофрированных труб на объездных дорогах  (внутрихозяйственные дороги)</t>
  </si>
  <si>
    <t>Демонтаж водопропускных металлических гофрированных труб на объездных дорогах  (внутрихозяйственные дороги)</t>
  </si>
  <si>
    <t>Устройство стальных свай (технологический мост)</t>
  </si>
  <si>
    <t>Устройство основания (технологический мост)</t>
  </si>
  <si>
    <t>Устройство технологического моста (технологический мост)</t>
  </si>
  <si>
    <t>Устройство покрытия технологического моста  (технологический мост)</t>
  </si>
  <si>
    <t>Устройство барьерного ограждения  (технологический мост)</t>
  </si>
  <si>
    <t>Строительство полиэтиленового  трубопровода  МТ2 (мелиоративные системы на земельном участке АО "Агрообъединение "Кубань")</t>
  </si>
  <si>
    <t>Строительство пересечения с автомобильной дороги, трубчатого переезда и концевых сбросов (мелиоративные системы на земельном участке АО "Агрообъединение "Кубань")</t>
  </si>
  <si>
    <t>Демонтажные работы (мелиоративные системы на земельном участке АО "Агрообъединение "Кубань")</t>
  </si>
  <si>
    <t>Технический этап рекультивации (мелиоративные системы на земельном участке АО "Агрообъединение "Кубань")</t>
  </si>
  <si>
    <t>Биологический этап рекультивации (мелиоративные системы на земельном участке АО "Агрообъединение "Кубань")</t>
  </si>
  <si>
    <t>Демонтаж колодцев (ООО «Кубанские консервы»)</t>
  </si>
  <si>
    <t>Демонтаж трубопроводов (мелиоративные системы ООО «Кубанские консервы»)</t>
  </si>
  <si>
    <t>Потайной-смотровой колодец  (мелиоративные системы ООО «Кубанские консервы»)</t>
  </si>
  <si>
    <t>Потайной колодец-поглотитель (мелиоративные системы ООО «Кубанские консервы»)</t>
  </si>
  <si>
    <t>Устьевое сооружение (мелиоративные системы ООО «Кубанские консервы»)</t>
  </si>
  <si>
    <t>Дренажная сеть тип I (мелиоративные системы ООО «Кубанские консервы»)</t>
  </si>
  <si>
    <t>Технический этап рекультивации (мелиоративные системы ООО «Кубанские консервы»)</t>
  </si>
  <si>
    <t>Биологический этап рекультивации (мелиоративные системы ООО «Кубанские консервы»)</t>
  </si>
  <si>
    <t>Устройство временных дорог с укладкой дорожных плит  (мелиоративные системы ООО «Кубанские консервы»)</t>
  </si>
  <si>
    <t>Демонтаж трубопроводов (мелиоративные системы ОАО "Семеноводческая Агрофирма "Русь")</t>
  </si>
  <si>
    <t>Демонтаж колодцев (мелиоративные системы ОАО "Семеноводческая Агрофирма "Русь")</t>
  </si>
  <si>
    <t>Система симметричная фронтальная с питанием из открытого канала  L=800х1400 м (мелиоративные системы ОАО "Семеноводческая Агрофирма "Русь")</t>
  </si>
  <si>
    <t>Потайной-смотровой колодец (мелиоративные и дренажные системы ОАО "Семеноводческая Агрофирма "Русь")</t>
  </si>
  <si>
    <t>Устьевое сооружение (мелиоративные и дренажные системы ОАО "Семеноводческая Агрофирма "Русь")</t>
  </si>
  <si>
    <t>Дренажная сеть тип I (мелиоративные и дренажные системы ОАО "Семеноводческая Агрофирма "Русь")</t>
  </si>
  <si>
    <t>Дренажная сеть тип II (мелиоративные и дренажные системы ОАО "Семеноводческая Агрофирма "Русь")</t>
  </si>
  <si>
    <t>Технический этап рекультивации (мелиоративные и дренажные системы ОАО "Семеноводческая Агрофирма "Русь")</t>
  </si>
  <si>
    <r>
      <t>Устройство временных дорог с укладкой дорожных плит</t>
    </r>
    <r>
      <rPr>
        <i/>
        <sz val="12"/>
        <rFont val="Arial"/>
        <family val="2"/>
        <charset val="204"/>
      </rPr>
      <t xml:space="preserve"> (мелиоративные и дренажные системы ОАО "Семеноводческая Агрофирма "Русь")</t>
    </r>
  </si>
  <si>
    <t>Демонтаж трубопроводов (мелиоративные и дренажные системы ООО "Васюринский МПК")</t>
  </si>
  <si>
    <t xml:space="preserve">Потайной колодец-поглотитель (мелиоративные и дренажные системы ООО "Васюринский МПК") </t>
  </si>
  <si>
    <t xml:space="preserve">Устьевое сооружение (мелиоративные и дренажные системы ООО "Васюринский МПК") </t>
  </si>
  <si>
    <t xml:space="preserve">Дренажная сеть тип I  (мелиоративные и дренажные системы ООО "Васюринский МПК") </t>
  </si>
  <si>
    <t xml:space="preserve">Дренажная сеть тип II (мелиоративные и дренажные системы ООО "Васюринский МПК")  </t>
  </si>
  <si>
    <t xml:space="preserve">Дренажная сеть тип III (мелиоративные и дренажные системы ООО "Васюринский МПК") </t>
  </si>
  <si>
    <t xml:space="preserve">Технический этап рекультивации (мелиоративные и дренажные системы ООО "Васюринский МПК") </t>
  </si>
  <si>
    <t xml:space="preserve">Биологический этап рекультивации (мелиоративные и дренажные системы ООО "Васюринский МПК") </t>
  </si>
  <si>
    <t xml:space="preserve">Устройство временных дорог с укладкой дорожных плит  (мелиоративные и дренажные системы ООО "Васюринский МПК") </t>
  </si>
  <si>
    <t xml:space="preserve">Демонтаж ПЭ трубы диаметром 225 (мелиоративные и дренажные системы ООО "Бондюэль-Кубань") </t>
  </si>
  <si>
    <t>Восстановление дренажной и мелиоративной систем (мелиоративные и дренажные системы ООО "Бондюэль-Кубань")</t>
  </si>
  <si>
    <t>Система центральная оросительная (мелиоративные и дренажные системы ООО "Бондюэль-Кубань")</t>
  </si>
  <si>
    <t>Установка гидранта (мелиоративные и дренажные системы ООО "Бондюэль-Кубань")</t>
  </si>
  <si>
    <t>Технический этап рекультивации (мелиоративные и дренажные системы ООО "Бондюэль-Кубань")</t>
  </si>
  <si>
    <t>Биологический этап рекультивации (мелиоративные и дренажные системы ООО "Бондюэль-Кубань")</t>
  </si>
  <si>
    <r>
      <t>Устройство временных дорог</t>
    </r>
    <r>
      <rPr>
        <i/>
        <sz val="12"/>
        <rFont val="Arial"/>
        <family val="2"/>
        <charset val="204"/>
      </rPr>
      <t>с</t>
    </r>
    <r>
      <rPr>
        <i/>
        <sz val="11"/>
        <rFont val="Arial"/>
        <family val="2"/>
        <charset val="204"/>
      </rPr>
      <t xml:space="preserve"> укладкой дорожных плит</t>
    </r>
    <r>
      <rPr>
        <i/>
        <sz val="12"/>
        <rFont val="Arial"/>
        <family val="2"/>
        <charset val="204"/>
      </rPr>
      <t xml:space="preserve">  </t>
    </r>
    <r>
      <rPr>
        <i/>
        <sz val="11"/>
        <rFont val="Arial"/>
        <family val="2"/>
        <charset val="204"/>
      </rPr>
      <t>(мелиоративные и дренажные системы ООО "Бондюэль-Кубань")</t>
    </r>
  </si>
  <si>
    <t>Устройство водопропускных металлических гофрированных труб диаметром 1.50 м (оросительные каналы)</t>
  </si>
  <si>
    <t>Устройство водопропускной металлической гофрированной трубы диаметром  2.50 м  (оросительные каналы)</t>
  </si>
  <si>
    <t>Устройство водопропускных железобетонных прямоугольных труб отверстием 4,0х2,5м  (оросительные каналы)</t>
  </si>
  <si>
    <t>Устройство водопропускной железобетонной трубы  отверстием 1.50 м  (оросительные каналы)</t>
  </si>
  <si>
    <t>Демонтаж железобетонных водопропускных лотков (км 0 - км 30+800)</t>
  </si>
  <si>
    <t>Демонтаж металлического забора (км 0 - км 30+800)</t>
  </si>
  <si>
    <t>Демонтаж барьерного ограждения (транспортная развязка 
на км 0)</t>
  </si>
  <si>
    <t>Демонтаж дорожных знаков, массой до 25кг  (транспортная развязка на км 0)</t>
  </si>
  <si>
    <t>Демонтаж водосбросов с проезжей части  (транспортная развязка на км 0)</t>
  </si>
  <si>
    <t>Демонтаж металлической круглой трубы отверстием 2х1.5 м  (транспортная развязка на км 0)</t>
  </si>
  <si>
    <t xml:space="preserve">Демонтаж металлической круглой трубы отверстием 1х0.6 м (транспортная развязка на км 0) </t>
  </si>
  <si>
    <t>Разборка существующей дорожной одежды (транспортная развязка на км 0)</t>
  </si>
  <si>
    <t>Демонтаж барьерного и перильного ограждения (транспортная развязка на км 52)</t>
  </si>
  <si>
    <t>Демонтаж дорожных знаков, массой до 25кг (транспортная развязка на км 52)</t>
  </si>
  <si>
    <t>Демонтаж водопропускных железобетонных круглых труб (транспортная развязка на км 52)</t>
  </si>
  <si>
    <t>Демонтаж автобусных остановок (транспортная развязка на км 52)</t>
  </si>
  <si>
    <t>Демонтаж бортовых камней (транспортная развязка на км 52)</t>
  </si>
  <si>
    <t>Разборка существующей дорожной одежды (транспортная развязка на км 52)</t>
  </si>
  <si>
    <t>Отвод и опускание дополнительных линий во время монтажа опор контактной сети (Железнодорожные коммуникации, переустройство контактной сети)</t>
  </si>
  <si>
    <t>Отвод и восстановление контактной сети во время монтажа опор контактной сети  (Железнодорожные коммуникации, переустройство контактной сети)</t>
  </si>
  <si>
    <t>Установка фундаментов и анкеров (Железнодорожные коммуникации, переустройство контактной сети)</t>
  </si>
  <si>
    <t>Установка опор (Железнодорожные коммуникации, переустройство контактной сети)</t>
  </si>
  <si>
    <t>Разработка грунта (Железнодорожные коммуникации, переустройство контактной сети)</t>
  </si>
  <si>
    <t>Обратная засыпка песком (Железнодорожные коммуникации, переустройство контактной сети)</t>
  </si>
  <si>
    <t>Монтаж поддерживающих конструкций (Железнодорожные коммуникации, переустройство контактной сети)</t>
  </si>
  <si>
    <t>Монтаж оборудования контактной сети (Железнодорожные коммуникации, переустройство контактной сети)</t>
  </si>
  <si>
    <t>Демонтаж контактной подвески  (Железнодорожные коммуникации, переустройство контактной сети)</t>
  </si>
  <si>
    <t>Монтаж контактной подвески (Железнодорожные коммуникации, переустройство контактной сети)</t>
  </si>
  <si>
    <t>Монтаж анкеровок контактной подвески и дополнительных проводов (Железнодорожные коммуникации, переустройство контактной сети)</t>
  </si>
  <si>
    <t>Демонтаж существующих опор с фундаментами и поддерживающих конструкций (Железнодорожные коммуникации, переустройство контактной сети)</t>
  </si>
  <si>
    <t>Отвод и восстановление контактной сети во время монтажа балок путепровода (Железнодорожные коммуникации, переустройство контактной сети)</t>
  </si>
  <si>
    <t>Отвод и опускание дополнительных линий во время монтажа балок путепровода (Железнодорожные коммуникации, переустройство контактной сети)</t>
  </si>
  <si>
    <t>Монтаж металлоконструкций к пролётному строению (Железнодорожные коммуникации, переустройство контактной сети)</t>
  </si>
  <si>
    <t>Заземление путепровода (Железнодорожные коммуникации, переустройство контактной сети)</t>
  </si>
  <si>
    <t>Разработка грунта в траншеях. I этап переустройства (Железнодорожные коммуникации, переустройство ВЛ-10кВ АБ)</t>
  </si>
  <si>
    <t>Обратная засыпка песком. I этап переустройства (Железнодорожные коммуникации, переустройство ВЛ-10кВ АБ)</t>
  </si>
  <si>
    <t>Установка опор ВЛ-10 кВ. I этап переустройства (Железнодорожные коммуникации, переустройство ВЛ-10кВ АБ)</t>
  </si>
  <si>
    <t>Установка оборудования на опоре ВЛ-10 кВ. I этап переустройства (Железнодорожные коммуникации, переустройство ВЛ-10кВ АБ)</t>
  </si>
  <si>
    <t>Прокладка трубы ПНД диаметром 160 мм в траншее. I этап переустройства (Железнодорожные коммуникации, переустройство ВЛ-10кВ АБ)</t>
  </si>
  <si>
    <t>Прокладка кабеля АСГ 3х50-10 кВ в трубах. I этап переустройства (Железнодорожные коммуникации, переустройство ВЛ-10кВ АБ)</t>
  </si>
  <si>
    <t>Прокладка защитно-сигнальной ленты. I этап переустройства (Железнодорожные коммуникации, переустройство ВЛ-10кВ АБ)</t>
  </si>
  <si>
    <t>Подвеска проводов ВЛ-10 кВ сечением 35 мм2 по опорам (3 провода в линии). I этап переустройства (Железнодорожные коммуникации, переустройство ВЛ-10кВ АБ)</t>
  </si>
  <si>
    <t>Демонтажные работы. I этап переустройства (Железнодорожные коммуникации, переустройство ВЛ-10кВ АБ)</t>
  </si>
  <si>
    <t>Заземление опор ВЛ-10 кВ. I этап переустройства (Железнодорожные коммуникации, переустройство ВЛ-10кВ АБ)</t>
  </si>
  <si>
    <t>Демонтажные работы. II этап переустройства (Железнодорожные коммуникации, переустройство ВЛ-10кВ АБ)</t>
  </si>
  <si>
    <t>Подвеска проводов ВЛ-10 кВ сечением 35 мм2 по опорам (3 провода в линии). II этап переустройства (Железнодорожные коммуникации, переустройство ВЛ-10кВ АБ)</t>
  </si>
  <si>
    <t>Разработка грунта в котлованах. I этап переустройства (Железнодорожные коммуникации, переустройство ВЛ-10кВ АБ)</t>
  </si>
  <si>
    <t>Установка опор ВЛ-10 кВ. II этап переустройства (Железнодорожные коммуникации, переустройство ВЛ-10кВ АБ)</t>
  </si>
  <si>
    <t>Заземление опор ВЛ-10 кВ. II этап переустройства (Железнодорожные коммуникации, переустройство ВЛ-10кВ АБ)</t>
  </si>
  <si>
    <t>Пусконаладочные работы.  (Железнодорожные коммуникации, переустройство ВЛ-10кВ АБ)</t>
  </si>
  <si>
    <t>Разработка грунта. I этап переустройства  (Железнодорожные коммуникации, переустройство сетей связи и СЦБ)</t>
  </si>
  <si>
    <t>Обратная засыпка песком. I этап переустройства (Железнодорожные коммуникации, переустройство сетей связи и СЦБ)</t>
  </si>
  <si>
    <t xml:space="preserve">Установка железобетонных смотровых колодцев. I этап переустройства (Железнодорожные коммуникации, переустройство сетей связи и СЦБ) </t>
  </si>
  <si>
    <t>Устройство трубопровода из полиэтиленовых труб до 3-х отверстий. I этап переустройства (Железнодорожные коммуникации, переустройство сетей связи и СЦБ)</t>
  </si>
  <si>
    <t>Прокладка трубы ПНД диаметром 110 в траншее. I этап переустройства (Железнодорожные коммуникации, переустройство сетей связи и СЦБ)</t>
  </si>
  <si>
    <t>Прокладка трубки ЗПТ 50/4,0 в траншее. I этап переустройства (Железнодорожные коммуникации, переустройство сетей связи и СЦБ)</t>
  </si>
  <si>
    <t>Прокладка кабелей в ПНД трубе d=110. I этап переустройства (Железнодорожные коммуникации, переустройство сетей связи и СЦБ)</t>
  </si>
  <si>
    <t>Прокладка кабелей в ЗПТ трубе d=50. I этап переустройства (Железнодорожные коммуникации, переустройство сетей связи и СЦБ)</t>
  </si>
  <si>
    <t>Прокладка кабелей в земле. I этап переустройства (Железнодорожные коммуникации, переустройство сетей связи и СЦБ)</t>
  </si>
  <si>
    <t>Прокладка сигнально-защитной ленты. I этап переустройства (Железнодорожные коммуникации, переустройство сетей связи и СЦБ)</t>
  </si>
  <si>
    <t>Установка замерных столбиков. I этап переустройства (Железнодорожные коммуникации, переустройство сетей связи и СЦБ)</t>
  </si>
  <si>
    <t>Установка стойки ДСПКС. I этап переустройства (Железнодорожные коммуникации, переустройство сетей связи и СЦБ)</t>
  </si>
  <si>
    <t>Установка муфт. I этап переустройства (Железнодорожные коммуникации, переустройство сетей связи и СЦБ)</t>
  </si>
  <si>
    <t>Установка уплотнителей кабельных проходов УКПТ. I этап переустройства (Железнодорожные коммуникации, переустройство сетей связи и СЦБ)</t>
  </si>
  <si>
    <t>Монтаж заглушки для труб диаметром 110. I этап переустройства (Железнодорожные коммуникации, переустройство сетей связи и СЦБ)</t>
  </si>
  <si>
    <t>Прокладка стальной трубы по опоре. I этап переустройства (Железнодорожные коммуникации, переустройство сетей связи и СЦБ)</t>
  </si>
  <si>
    <t>Прокладка кабеля ОКМТ-О-4/2(2,0)Сп-16(1/50) по опоре с устройством запаса. I этап переустройства (Железнодорожные коммуникации, переустройство сетей связи и СЦБ)</t>
  </si>
  <si>
    <t>Демонтажные работы. I этап переустройства (Железнодорожные коммуникации, переустройство сетей связи и СЦБ)</t>
  </si>
  <si>
    <t>Демонтажные работы. II этап переустройства (Железнодорожные коммуникации, переустройство сетей связи и СЦБ)</t>
  </si>
  <si>
    <t>Подвеска ВОЛС по опорам контактной сети. II этап переустройства (Железнодорожные коммуникации, переустройство сетей связи и СЦБ)</t>
  </si>
  <si>
    <t>Измерения на кабелях связи, ВОЛС. I этап переустройства (Железнодорожные коммуникации, переустройство сетей связи и СЦБ)</t>
  </si>
  <si>
    <t>Измерения на кабелях ВОЛС.  II этап переустройства (Железнодорожные коммуникации, переустройство сетей связи и СЦБ)</t>
  </si>
  <si>
    <t>Пусконаладочные работы.  (Железнодорожные коммуникации, переустройство сетей связи и СЦБ)</t>
  </si>
  <si>
    <t>Устройство объездных дорог (транспортная развязка на км 0)</t>
  </si>
  <si>
    <t>Демонтаж объездных дорог  (транспортная развязка на км 0)</t>
  </si>
  <si>
    <t>Устройство водопропускных металлических гофрированных труб отверстием 1,5 м на объездных дорогах  (транспортная развязка на км 0)</t>
  </si>
  <si>
    <t>Демонтаж водопропускных металлических гофрированных труб отверстием 1.50 м на объездных дорогах (транспортная развязка на км 0)</t>
  </si>
  <si>
    <t>Устройство объездной дороги  (транспортная развязка на км 52)</t>
  </si>
  <si>
    <t>Демонтаж объездной дороги  (транспортная развязка на км 52)</t>
  </si>
  <si>
    <t>Устройство водопропускной металлической гофрированной трубы отв. 1.0 м на объездной дороге  (транспортная развязка на км 52)</t>
  </si>
  <si>
    <t>Демонтаж водопропускной металлической гофрированной трубы отверстием 1.0 м на объездной дороге  (транспортная развязка на км 52)</t>
  </si>
  <si>
    <t>Устройство объездной дороги  (Временная объездная дорога на ПК396+96. Основной ход км 30+800 - км 52+000)</t>
  </si>
  <si>
    <t>Укрепление откосов земляного полотна и кюветов засевом многолетних трав (Временная объездная дорога на ПК396+96. Основной ход км 30+800 - км 52+000)</t>
  </si>
  <si>
    <t>Устройство насыпи из покупного грунта (профильный объем) (Основной ход км 30+800 - км 52+000)</t>
  </si>
  <si>
    <t>Укрепление откосов насыпи посевом многолетних трав (Основной ход км 30+800 - км 52+000)</t>
  </si>
  <si>
    <t>Укладка материала геотекстильного нетканого иглопробивного (Основной ход  км 0 - км 30+800, дорожная одежда по типу ДО1)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</si>
  <si>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(Основной ход  км 0 - км 30+800, дорожная одежда по типу ДО1)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</si>
  <si>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(Основной ход  км 0 - км 30+800, дорожная одежда по типу ДО1)</t>
  </si>
  <si>
    <t>Устройство верхнего слоя основания из горячей плотной  щебеночной крупнозернистой смеси типа Б, марки II толщиной 16 см (Основной ход  км 0 - км 30+800, дорожная одежда по типу ДО1)</t>
  </si>
  <si>
    <t>Устройство нижнего слоя покрытия из горячей плотной  щебеночной крупнозернистой смеси типа А, марки II толщиной 8 см (Основной ход  км 0 - км 30+800, дорожная одежда по типу ДО1)</t>
  </si>
  <si>
    <t>Устройство верхнего слоя покрытия из щебёночно-мастичной асфальтобетонной смеси ЩМА-15 толщиной 4 см (Основной ход  км 0 - км 30+800, дорожная одежда по типу ДО1)</t>
  </si>
  <si>
    <t>Устройство разделительной полосы (Основной ход  км 0 - км 30+800)</t>
  </si>
  <si>
    <t>Укрепление разделительной полосы ГПС при максимальном размере зерен 80 мм С-4  толщиной 12 см  (Основной ход  км 0 - км 30+800)</t>
  </si>
  <si>
    <t>Укрепление разделительной полосы из песчаного асфальтобетона типа Г, марки III вручную,  толщиной 3 см  (Основной ход  км 0 - км 30+800)</t>
  </si>
  <si>
    <t>Устройство присыпных обочин (профильный объем) (Основной ход  км 0 - км 30+800)</t>
  </si>
  <si>
    <t>Укрепление обочин засевом многолетних трав (Основной ход  км 0 - км 30+800)</t>
  </si>
  <si>
    <t>Устройство бортового камня  (Основной ход  км 0 - км 30+800)</t>
  </si>
  <si>
    <t>Устройство прикромочного лотка (Основной ход  км 0 - км 30+800)</t>
  </si>
  <si>
    <t>Устройство водосброса на обочине (при встречных уклонах) (Основной ход  км 0 - км 30+800)</t>
  </si>
  <si>
    <t>Устройство водосброса на обочине (при односторонних уклонах) (Основной ход  км 0 - км 30+800)</t>
  </si>
  <si>
    <t>Устройство водосброса на обочине (в местах установки акустических экранов) (Основной ход  км 0 - км 30+800)</t>
  </si>
  <si>
    <t>Устройство телескопических лотков по откосу насыпи (Основной ход  км 0 - км 30+800)</t>
  </si>
  <si>
    <t>Устройство гасителя (у подошвы насыпи) (Основной ход  км 0 - км 30+800)</t>
  </si>
  <si>
    <t>Устройство лотка (Основной ход  км 0 - км 30+800)</t>
  </si>
  <si>
    <t>Устройство дождеприемных колодцев диаметром 1,00 м (Основной ход  км 0 - км 30+800)</t>
  </si>
  <si>
    <t>Укладка труб SN8 диаметром 300 (Основной ход  км 0 - км 30+800)</t>
  </si>
  <si>
    <t>Устройство портальной стенки (Основной ход  км 0 - км 30+800)</t>
  </si>
  <si>
    <t>Устройство сброса по Типу 1 (Основной ход  км 0 - км 30+800)</t>
  </si>
  <si>
    <t>Устройство сброса по Типу 2 (Основной ход  км 0 - км 30+800)</t>
  </si>
  <si>
    <t>Укладка материала геотекстильного нетканого иглопробивного (Основной ход км 30+800 - км 52+000)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</si>
  <si>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(Основной ход км 30+800 - км 52+000)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</si>
  <si>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(Основной ход км 30+800 - км 52+000)</t>
  </si>
  <si>
    <t>Устройство верхнего слоя основания из горячей плотной  щебеночной крупнозернистой смеси типа Б, марки II толщиной 16 см (Основной ход км 30+800 - км 52+000)</t>
  </si>
  <si>
    <t>Устройство нижнего слоя покрытия из горячей плотной  щебеночной крупнозернистой смеси типа А, марки II толщиной 8 см (Основной ход км 30+800 - км 52+000)</t>
  </si>
  <si>
    <t>Устройство верхнего слоя покрытия из щебёночно-мастичной асфальтобетонной смеси ЩМА-15 толщиной 4 см (Основной ход км 30+800 - км 52+000)</t>
  </si>
  <si>
    <t>Устройство разделительной полосы (Основной ход км 30+800 - км 52+000)</t>
  </si>
  <si>
    <t>Укрепление разделительной полосы ГПС при максимальном размере зерен 80 мм С-4  толщиной 12 см (Основной ход км 30+800 - км 52+000)</t>
  </si>
  <si>
    <t xml:space="preserve">Укрепление разделительной полосы из песчаного асфальтобетона типа Г, марки III вручную,  толщиной 3 см (Основной ход км 30+800 - км 52+000) </t>
  </si>
  <si>
    <t>Устройство присыпных обочин (профильный объем) (Основной ход км 30+800 - км 52+000)</t>
  </si>
  <si>
    <t>Устройство слоя основания из гравийно-песчаной смеси при максимальном размере зерен 80 мм С-4 толщиной 20 см (площадки ЛОС и ТП, участок км 30+800 - км 52+000)</t>
  </si>
  <si>
    <t>Устройство слоя покрытия из горячей плотной  щебеночной мелкозернистой смеси типа Б, марки II толщиной 5 см  (площадки ЛОС и ТП, участок км 30+800 - км 52+000)</t>
  </si>
  <si>
    <t>Устройство слоя из гравийно-песчаной смеси при максимальном размере зерен 80 мм С-4 толщиной 12 см  (площадки ЛОС и ТП, участок км 30+800 - км 52+000)</t>
  </si>
  <si>
    <t>Устройство круглых железобетонных колодцев  (водоотвод, участок км 30+800 - км 52+000)</t>
  </si>
  <si>
    <t>Укладка гофрированных труб из полипропилена диаметром 300мм (водоотвод, участок км 30+800 - км 52+000)</t>
  </si>
  <si>
    <t>Устройство портальной стенки (водоотвод, участок км 30+800 - км 52+000)</t>
  </si>
  <si>
    <t>Устройство сброса воды на откосе по типу 2 (водоотвод, участок км 30+800 - км 52+000)</t>
  </si>
  <si>
    <t>Устройство укрепления перед телескопическим лотком (водоотвод, участок км 30+800 - км 52+000)</t>
  </si>
  <si>
    <t>Устройство телескопических лотков по откосу насыпи (водоотвод, участок км 30+800 - км 52+000)</t>
  </si>
  <si>
    <t>Устройство гасителя (водоотвод, участок км 30+800 - км 52+000)</t>
  </si>
  <si>
    <t>Устройство лотков (водоотвод, участок км 30+800 - км 52+000)</t>
  </si>
  <si>
    <t>Устройство лотка (водоотвод с разделительной полосы, участок км 30+800 - км 52+000)</t>
  </si>
  <si>
    <t>Устройство сбросов из лотка (водоотвод с разделительной полосы, участок км 30+800 - км 52+000)</t>
  </si>
  <si>
    <t>Забивка железобетонных свай (мост через р.2-я Кочеты ПК 36+14,70, крайние опоры)</t>
  </si>
  <si>
    <t>Устройство монолитных железобетонных ростверков  (мост через р.2-я Кочеты ПК 36+14,70, крайние опоры)</t>
  </si>
  <si>
    <t>Устройство монолитных железобетонных тел устоев (мост через р.2-я Кочеты ПК 36+14,70, крайние опоры)</t>
  </si>
  <si>
    <t>Устройство монолитных железобетонных насадок, открылков, шкафных стенок, подферменных площадок  (мост через р.2-я Кочеты ПК 36+14,70, крайние опоры)</t>
  </si>
  <si>
    <t>Устройство обмазочной гидроизоляции  (мост через р.2-я Кочеты ПК 36+14,70, крайние опоры)</t>
  </si>
  <si>
    <t>Окраска открытых железобетонных поверхностей устоев   (мост через р.2-я Кочеты ПК 36+14,70, крайние опоры)</t>
  </si>
  <si>
    <t>Устройство полуостровков  (мост через р.2-я Кочеты ПК 36+14,70, промежуточные опоры)</t>
  </si>
  <si>
    <t>Забивка железобетонных свай  (мост через р.2-я Кочеты ПК 36+14,70, промежуточные опоры)</t>
  </si>
  <si>
    <t xml:space="preserve">Устройство монолитных железобетонных ростверков (мост через р.2-я Кочеты ПК 36+14,70, промежуточные опоры) </t>
  </si>
  <si>
    <t xml:space="preserve">Устройство монолитных железобетонных стоек опор (мост через р.2-я Кочеты ПК 36+14,70, промежуточные опоры) </t>
  </si>
  <si>
    <t xml:space="preserve">Устройство монолитных железобетонных ригелей опор и подферменных площадок (мост через р.2-я Кочеты ПК 36+14,70, промежуточные опоры) </t>
  </si>
  <si>
    <t>Устройство обмазочной гидроизоляции (мост через р.2-я Кочеты ПК 36+14,70, промежуточные опоры)</t>
  </si>
  <si>
    <t xml:space="preserve">Окраска железобетонных конструкций опор (мост через р.2-я Кочеты ПК 36+14,70, промежуточные опоры) </t>
  </si>
  <si>
    <t xml:space="preserve">Установка  опорных частей  (мост через р.2-я Кочеты ПК 36+14,70, пролетные строения) </t>
  </si>
  <si>
    <t>Установка полимерных опорных частей размером 150х200х24 на боковые упоры (мост через р.2-я Кочеты ПК 36+14,70, пролетные строения)</t>
  </si>
  <si>
    <t>Установка железобетонных балок пролетного строения длиной 33 м (мост через р.2-я Кочеты ПК 36+14,70, пролетные строения)</t>
  </si>
  <si>
    <t>Сооружение из монолитного железобетона плиты проезжей части пролетного строения моста (мост через р.2-я Кочеты ПК 36+14,70, пролетные строения)</t>
  </si>
  <si>
    <t>Окраска видимых поверхностей железобетонного  пролетного строения (мост через р.2-я Кочеты ПК 36+14,70, пролетные строения)</t>
  </si>
  <si>
    <t>Устройство обмазочной гидроизоляции (мост через р.2-я Кочеты ПК 36+14,70, мостовое полотно)</t>
  </si>
  <si>
    <t>Устройство нижнего слоя покрытия толщиной 0,04 м из горячего плотного мелкозернистого асфальтобетона типа Б марки I Устройство обмазочной гидроизоляции (мост через р.2-я Кочеты ПК 36+14,70, мостовое полотно)</t>
  </si>
  <si>
    <t>Устройство верхнего слоя покрытия из щебёночно-мастичной асфальтобетонной смеси ЩМА-15 толщиной 3 см Устройство обмазочной гидроизоляции (мост через р.2-я Кочеты ПК 36+14,70, мостовое полотно)</t>
  </si>
  <si>
    <t>Устройство однослойного покрытия служебных проходов и зоны водоотвода Устройство обмазочной гидроизоляции (мост через р.2-я Кочеты ПК 36+14,70, мостовое полотно)</t>
  </si>
  <si>
    <t>Устройство переходного участка в зоне установки деформационных швов из полимерного бетона повышенной прочности Устройство обмазочной гидроизоляции (мост через р.2-я Кочеты ПК 36+14,70, мостовое полотно)</t>
  </si>
  <si>
    <t>Устройство мастичных швов Устройство обмазочной гидроизоляции (мост через р.2-я Кочеты ПК 36+14,70, мостовое полотно)</t>
  </si>
  <si>
    <t>Устройство закрытого дренажа Устройство обмазочной гидроизоляции (мост через р.2-я Кочеты ПК 36+14,70, мостовое полотно)</t>
  </si>
  <si>
    <t>Установка одностороннего барьерного ограждения 350 кДж Устройство обмазочной гидроизоляции (мост через р.2-я Кочеты ПК 36+14,70, мостовое полотно)</t>
  </si>
  <si>
    <t>Установка одностороннего сборного железобетонного ограждения парапетного типа высотой 1,3 м, удерживающей способностью У6=400 кДж Устройство обмазочной гидроизоляции (мост через р.2-я Кочеты ПК 36+14,70, мостовое полотно)</t>
  </si>
  <si>
    <t>Монтаж металлического оцинкованного перильного ограждения Устройство обмазочной гидроизоляции (мост через р.2-я Кочеты ПК 36+14,70, мостовое полотно)</t>
  </si>
  <si>
    <t>Установка деформационных швов модульного типа, обеспечивающих перемещение ± 50 мм Устройство обмазочной гидроизоляции (мост через р.2-я Кочеты ПК 36+14,70, мостовое полотно)</t>
  </si>
  <si>
    <t>Установка чугунных труб с воронками и решетками Устройство обмазочной гидроизоляции (мост через р.2-я Кочеты ПК 36+14,70, мостовое полотно)</t>
  </si>
  <si>
    <t>Монтаж металлических труб для прокладки кабельной канализации Устройство обмазочной гидроизоляции (мост через р.2-я Кочеты ПК 36+14,70, мостовое полотно)</t>
  </si>
  <si>
    <t>Устройство водоотводного металлического лотка Устройство обмазочной гидроизоляции (мост через р.2-я Кочеты ПК 36+14,70, мостовое полотно)</t>
  </si>
  <si>
    <t>Устройство монолитных бетонных лежней Устройство обмазочной гидроизоляции (мост через р.2-я Кочеты ПК 36+14,70, сопряжения)</t>
  </si>
  <si>
    <t>Устройство переходных плит из монолитного железобетона  (мост через р.2-я Кочеты ПК 36+14,70, сопряжения)</t>
  </si>
  <si>
    <t>Устройство обмазочной гидроизоляции поверхностей (мост через р.2-я Кочеты ПК 36+14,70, сопряжения)</t>
  </si>
  <si>
    <t>Устройство нижнего слоя основания проезжей части  из гравийно-песчаной смеси С4 на сопряжении моста с насыпью, средней толщиной 125 мм  (мост через р.2-я Кочеты ПК 36+14,70, сопряжения)</t>
  </si>
  <si>
    <t>Устройство верхнего слоя основания проезжей части из плотного асфальтобетона из горячей щебеночной крупнозернистой смеси типа Б, марки II, средней толщиной 165 мм (мост через р.2-я Кочеты ПК 36+14,70, сопряжения)</t>
  </si>
  <si>
    <t>Устройство нижнего слоя покрытия проезжей части из плотного асфальтобетона из горячей щебеночной крупнозернистой смеси типа А, марки II , средней толщиной 90 мм  (мост через р.2-я Кочеты ПК 36+14,70, сопряжения)</t>
  </si>
  <si>
    <t>Устройство верхнего слоя покрытия из щебёночно-мастичной асфальтобетонной смеси ЩМА-15 толщиной 4 см   (мост через р.2-я Кочеты ПК 36+14,70, сопряжения)</t>
  </si>
  <si>
    <t>Устройство покрытия тротуаров из монолитного бетона толщиной 120 мм  (мост через р.2-я Кочеты ПК 36+14,70, сопряжения)</t>
  </si>
  <si>
    <t>Устройство покрытия разделительной полосы (мост через р.2-я Кочеты ПК 36+14,70, сопряжения)</t>
  </si>
  <si>
    <t>Заполнение битумно-полимерной мастикой зазора между переходными плитами и зубом устоев  (мост через р.2-я Кочеты ПК 36+14,70, сопряжения)</t>
  </si>
  <si>
    <t xml:space="preserve">Устройство прокладки между устоем и переходной плитой из двух слоев гидроизоляции оклеечного типа  (мост через р.2-я Кочеты ПК 36+14,70, сопряжения) </t>
  </si>
  <si>
    <t>Устройство бортового камня   (мост через р.2-я Кочеты ПК 36+14,70, сопряжения)</t>
  </si>
  <si>
    <t>Отсыпка конусов дренирующим грунтом  (мост через р.2-я Кочеты ПК 36+14,70, конуса)</t>
  </si>
  <si>
    <t>Укрепление конусов и обочин монолитным бетоном  (мост через р.2-я Кочеты ПК 36+14,70, конуса)</t>
  </si>
  <si>
    <t>Устройство монолитного упора конуса c щебеночной рисбермой  (мост через р.2-я Кочеты ПК 36+14,70, конуса)</t>
  </si>
  <si>
    <t xml:space="preserve">Окраска бетонного укрепления конуса  (мост через р.2-я Кочеты ПК 36+14,70, конуса) </t>
  </si>
  <si>
    <t>Устройство водоотводного коллектора в теле насыпи  (мост через р.2-я Кочеты ПК 36+14,70)</t>
  </si>
  <si>
    <t>Сооружение лестничных сходов с окраской (мост через р.2-я Кочеты ПК 36+14,70)</t>
  </si>
  <si>
    <t>Монтаж металлического оцинкованного перильного ограждения (мост через р.2-я Кочеты ПК 36+14,70)</t>
  </si>
  <si>
    <t>Устройство обмазочной гидроизоляции (мост через р.2-я Кочеты ПК 36+14,70)</t>
  </si>
  <si>
    <t xml:space="preserve">Окраска открытых железобетонных поверхностей лестничных сходов (мост через р.2-я Кочеты ПК 36+14,70) </t>
  </si>
  <si>
    <t>Погружение железобетонный шпунтовых свай (мост через р.2-я Кочеты ПК 36+14,70, регуляционные сооружения)</t>
  </si>
  <si>
    <t>Устройство обмазочной гидроизоляции (мост через р.2-я Кочеты ПК 36+14,70,  регуляционные сооружения)</t>
  </si>
  <si>
    <t>Устройство обратной засыпки (мост через р.2-я Кочеты ПК 36+14,70,  регуляционные сооружения)</t>
  </si>
  <si>
    <t>Устройство монолитного железобетонного шапочного бруса (мост через р.2-я Кочеты ПК 36+14,70,  регуляционные сооружения)</t>
  </si>
  <si>
    <t xml:space="preserve">Окраска видимых железобетонных поверхностей шапочного бруса  (мост через р.2-я Кочеты ПК 36+14,70,  регуляционные сооружения) </t>
  </si>
  <si>
    <t>Забивка железобетонных свай (Мост через Магистральный канал пригородной оросительной системы ПК 65+0,06, крайние опоры)</t>
  </si>
  <si>
    <t>Устройство монолитных железобетонных ростверков (Мост через Магистральный канал пригородной оросительной системы ПК 65+0,06, крайние опоры)</t>
  </si>
  <si>
    <t>Устройство монолитных железобетонных тел устоев (Мост через Магистральный канал пригородной оросительной системы ПК 65+0,06, крайние опоры)</t>
  </si>
  <si>
    <t xml:space="preserve">Устройство монолитных железобетонных насадок, открылков, шкафных стенок, подферменных площадок (Мост через Магистральный канал пригородной оросительной системы ПК 65+0,06, крайние опоры) </t>
  </si>
  <si>
    <t>Устройство обмазочной гидроизоляции поверхностей (Мост через Магистральный канал пригородной оросительной системы ПК 65+0,06, крайние опоры)</t>
  </si>
  <si>
    <t xml:space="preserve">Окраска открытых железобетонных поверхностей устоев (Мост через Магистральный канал пригородной оросительной системы ПК 65+0,06, крайние опоры)  </t>
  </si>
  <si>
    <t>Забивка железобетонных свай  (Мост через Магистральный канал пригородной оросительной системы ПК 65+0,06, промежуточные опоры)</t>
  </si>
  <si>
    <t>Устройство монолитных железобетонных ростверков   (Мост через Магистральный канал пригородной оросительной системы ПК 65+0,06, промежуточные опоры)</t>
  </si>
  <si>
    <t xml:space="preserve">Устройство монолитных железобетонных стоек опор  (Мост через Магистральный канал пригородной оросительной системы ПК 65+0,06, промежуточные опоры) </t>
  </si>
  <si>
    <t>Устройство монолитных железобетонных подферменных площадок  (Мост через Магистральный канал пригородной оросительной системы ПК 65+0,06, промежуточные опоры)</t>
  </si>
  <si>
    <t>Устройство обмазочной гидроизоляции поверхностей  (Мост через Магистральный канал пригородной оросительной системы ПК 65+0,06, промежуточные опоры)</t>
  </si>
  <si>
    <t xml:space="preserve">Окраска железобетонных конструкций опор  (Мост через Магистральный канал пригородной оросительной системы ПК 65+0,06, промежуточные опоры) </t>
  </si>
  <si>
    <t>Установка индивидуальных металлоконструкций пролетного строения  (Мост через Магистральный канал пригородной оросительной системы ПК 65+0,06, пролетное строение)</t>
  </si>
  <si>
    <t>Установка демпферных устройств (Мост через Магистральный канал пригородной оросительной системы ПК 65+0,06, пролетное строение)</t>
  </si>
  <si>
    <t>Установка опорных частей под вертикальную нагрузку до 3200 кН (Мост через Магистральный канал пригородной оросительной системы ПК 65+0,06, пролетное строение)</t>
  </si>
  <si>
    <t>Установка опорных частей под вертикальную нагрузку до 6100 кН (Мост через Магистральный канал пригородной оросительной системы ПК 65+0,06, пролетное строение)</t>
  </si>
  <si>
    <t>Установка опорных частей под вертикальную нагрузку до 7100 кН (Мост через Магистральный канал пригородной оросительной системы ПК 65+0,06, пролетное строение)</t>
  </si>
  <si>
    <t>Окраска металлоконструкций пролетного строения (Мост через Магистральный канал пригородной оросительной системы ПК 65+0,06, пролетное строение)</t>
  </si>
  <si>
    <t>Устройство монолитной железобетонной плиты проезжей части (Мост через Магистральный канал пригородной оросительной системы ПК 65+0,06, пролетное строение)</t>
  </si>
  <si>
    <t>Установка чугунных труб с воронками и решетками (Мост через Магистральный канал пригородной оросительной системы ПК 65+0,06, пролетное строение)</t>
  </si>
  <si>
    <t>Установка карниза (Мост через Магистральный канал пригородной оросительной системы ПК 65+0,06, пролетное строение)</t>
  </si>
  <si>
    <t>Окраска монолитной железобетонной плиты проезжей части (Мост через Магистральный канал пригородной оросительной системы ПК 65+0,06, пролетное строение)</t>
  </si>
  <si>
    <t>Устройство обмазочной гидроизоляции (Мост через Магистральный канал пригородной оросительной системы ПК 65+0,06, мостовое полотно)</t>
  </si>
  <si>
    <t>Устройство нижнего слоя покрытия толщиной 0,06 м из горячего плотного мелкозернистого асфальтобетона типа Б марки I  (Мост через Магистральный канал пригородной оросительной системы ПК 65+0,06, мостовое полотно)</t>
  </si>
  <si>
    <t>Устройство покрытия служебного прохода и на полосе безопасности до перелома профиля толщиной 0,11 м из монолитного бетона(Мост через Магистральный канал пригородной оросительной системы ПК 65+0,06, мостовое полотно)</t>
  </si>
  <si>
    <t>Устройство верхнего слоя покрытия из щебёночно-мастичной асфальтобетонной смеси ЩМА-15 толщиной 5 см (Мост через Магистральный канал пригородной оросительной системы ПК 65+0,06, мостовое полотно)</t>
  </si>
  <si>
    <t>Устройство закрытого дренажа(Мост через Магистральный канал пригородной оросительной системы ПК 65+0,06, мостовое полотно)</t>
  </si>
  <si>
    <t>Устройство мастичных швов (Мост через Магистральный канал пригородной оросительной системы ПК 65+0,06, мостовое полотно)</t>
  </si>
  <si>
    <t>Установка одностороннего барьерного ограждения удерживающей способности 300 кДж высотой 1,10 м (Мост через Магистральный канал пригородной оросительной системы ПК 65+0,06, мостовое полотно)</t>
  </si>
  <si>
    <t>Установка одностороннего сборного железобетонного ограждения парапетного типа удерживающей способности 350 кДж высотой 1,50 м с окраской (Мост через Магистральный канал пригородной оросительной системы ПК 65+0,06, мостовое полотно)</t>
  </si>
  <si>
    <t>Монтаж металлического оцинкованного перильного ограждения (Мост через Магистральный канал пригородной оросительной системы ПК 65+0,06, мостовое полотно)</t>
  </si>
  <si>
    <t>Установка деформационных швов модульного типа, обеспечивающих перемещение ±80 мм (Мост через Магистральный канал пригородной оросительной системы ПК 65+0,06, мостовое полотно)</t>
  </si>
  <si>
    <t>Устройство переходного участка в зоне установки деформационных швов из полимерного бетона повышенной прочности: минимальной толщиной 0,07 м (Мост через Магистральный канал пригородной оросительной системы ПК 65+0,06, мостовое полотно)</t>
  </si>
  <si>
    <t>Устройство водоотводного металлического лотка (Мост через Магистральный канал пригородной оросительной системы ПК 65+0,06, мостовое полотно)</t>
  </si>
  <si>
    <t>Монтаж металлических труб для прокладки кабельной канализации (Мост через Магистральный канал пригородной оросительной системы ПК 65+0,06, мостовое полотно)</t>
  </si>
  <si>
    <t>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</si>
  <si>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переходных плит из монолитного железобетона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</si>
  <si>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обмазочной гидроизоляции поверхностей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</si>
  <si>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наплавляемой гидроизоляции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</si>
  <si>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нижнего слоя основания толщиной 0,123 м из гравийно-песчаной смеси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</si>
  <si>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верхнего слоя основания толщиной 0,20 м из горячего плотного крупнозернистого асфальтобетона типа Б марки II, с предварительным розливом битумной эмульсии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</si>
  <si>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нижнего слоя покрытия толщиной 0,16 м из горячего плотного крупнозернистого асфальтобетона типа А марки II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</si>
  <si>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верхнего слоя покрытия из щебёночно-мастичной асфальтобетонной смеси ЩМА-15 толщиной 4 см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</si>
  <si>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покрытия служебного прохода и на полосе безопасности до перелома профиля толщиной 0,155 м из монолитного бетона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</si>
  <si>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покрытия разделительной полосы 'Устройство лежней из монолитного железобетона (Мост через Магистральный канал пригородной оросительной системы ПК 65+0,06, сопряжения)</t>
  </si>
  <si>
    <t>Устройство засыпки за устоями 'Устройство лежней из монолитного железобетона (Мост через Магистральный канал пригородной оросительной системы ПК 65+0,06, конуса)</t>
  </si>
  <si>
    <t>Монтаж продольного водоотводного коллектора  из полиэтиленовых труб диаметром 400 мм  (Мост через Магистральный канал пригородной оросительной системы ПК 65+0,06, конуса)</t>
  </si>
  <si>
    <t>Устройство монолитного железобетонного упорного бруса с щебеночной рисбермой  (Мост через Магистральный канал пригородной оросительной системы ПК 65+0,06, конуса)</t>
  </si>
  <si>
    <t>Укрепление конуса монолитным бетоном  (Мост через Магистральный канал пригородной оросительной системы ПК 65+0,06, конуса)</t>
  </si>
  <si>
    <t>Окраска видимых железобетонных поверхностей элементов укреплений  (Мост через Магистральный канал пригородной оросительной системы ПК 65+0,06, конуса)</t>
  </si>
  <si>
    <t>Устройство железобетонных лестничных сходов  (Мост через Магистральный канал пригородной оросительной системы ПК 65+0,06)</t>
  </si>
  <si>
    <t>Устройство обмазочной гидроизоляции  (Мост через Магистральный канал пригородной оросительной системы ПК 65+0,06)</t>
  </si>
  <si>
    <t>Монтаж металлического оцинкованного перильного ограждения  (Мост через Магистральный канал пригородной оросительной системы ПК 65+0,06)</t>
  </si>
  <si>
    <t>Окраска видимых железобетонных поверхностей элементов лестничных сходов  (Мост через Магистральный канал пригородной оросительной системы ПК 65+0,06)</t>
  </si>
  <si>
    <t>Забивка железобетонных свай (Мост через р.Понура ПК 276+24, крайние опоры)</t>
  </si>
  <si>
    <t xml:space="preserve">Устройство монолитных железобетонных насадок, открылков, шкафных стенок, подферменных площадок (Мост через р.Понура ПК 276+24, крайние опоры) </t>
  </si>
  <si>
    <t>Устройство обмазочной гидроизоляции поверхностей (Мост через р.Понура ПК 276+24, крайние опоры)</t>
  </si>
  <si>
    <t xml:space="preserve">Окраска железобетонных открытых поверхностей устоев  (Мост через р.Понура ПК 276+24, крайние опоры) </t>
  </si>
  <si>
    <t>Забивка железобетонных свай (Мост через р.Понура ПК 276+24, промежуточные опоры)</t>
  </si>
  <si>
    <t>Устройство монолитных железобетонных ростверков (Мост через р.Понура ПК 276+24, промежуточные опоры)</t>
  </si>
  <si>
    <t>Устройство монолитных железобетонных стоек опор (Мост через р.Понура ПК 276+24, промежуточные опоры)</t>
  </si>
  <si>
    <t>Устройство монолитных железобетонных ригелей опор и подферменных площадок (Мост через р.Понура ПК 276+24, промежуточные опоры)</t>
  </si>
  <si>
    <t>Устройство обмазочной гидроизоляции (Мост через р.Понура ПК 276+24, промежуточные опоры)</t>
  </si>
  <si>
    <t>Окраска железобетонных конструкций опор  (Мост через р.Понура ПК 276+24, промежуточные опоры)</t>
  </si>
  <si>
    <t>Монтаж индивидуальных сборных железобетонных балок пролетного строения длиной 33 м, высотой 1.53 м (Мост через р.Понура ПК 276+24, пролетные строения)</t>
  </si>
  <si>
    <t>Устройство монолитной железобетонной плиты проезжей части (Мост через р.Понура ПК 276+24, пролетные строения)</t>
  </si>
  <si>
    <t>Устройство карниза (Мост через р.Понура ПК 276+24, пролетные строения)</t>
  </si>
  <si>
    <t>Устройство сейсмостойких резинометаллических опорных частей размером 300х400х164 (Мост через р.Понура ПК 276+24, пролетные строения)</t>
  </si>
  <si>
    <t>Устройство полимерных опорных частей размером 150х200х24 на боковые упоры (Мост через р.Понура ПК 276+24, пролетные строения)</t>
  </si>
  <si>
    <t>Окраска видимых поверхностей  пролетного строения (Мост через р.Понура ПК 276+24, пролетные строения)</t>
  </si>
  <si>
    <t>Устройство обмазочной гидроизоляции (Мост через р.Понура ПК 276+24, пролетные строения)</t>
  </si>
  <si>
    <t>Устройство нижнего слоя покрытия толщиной 0,06 м из горячего плотного мелкозернистого асфальтобетона типа Б марки I на проезжей части и полосах безопасности  (Мост через р.Понура ПК 276+24, мостовое полотно)</t>
  </si>
  <si>
    <t>Устройство верхнего слоя покрытия из щебёночно-мастичной асфальтобетонной смеси ЩМА-15 толщиной 5 см  (Мост через р.Понура ПК 276+24, мостовое полотно)</t>
  </si>
  <si>
    <t>Устройство однослойного покрытия служебных проходов и зоны водоотвода  (Мост через р.Понура ПК 276+24, мостовое полотно)</t>
  </si>
  <si>
    <t>Установка водоотводных устройств: чугунные трубы с воронками и решетками  (Мост через р.Понура ПК 276+24, мостовое полотно)</t>
  </si>
  <si>
    <t>Устройство закрытого дренажа  (Мост через р.Понура ПК 276+24, мостовое полотно)</t>
  </si>
  <si>
    <t>Устройство мастичных швов   (Мост через р.Понура ПК 276+24, мостовое полотно)</t>
  </si>
  <si>
    <t>Установка барьерного ограждения мостового одностороннего высотой 1,1 м удерживающей способностью У4=300 кДж  (Мост через р.Понура ПК 276+24, мостовое полотно)</t>
  </si>
  <si>
    <t>Установка одностороннего сборного железобетонного ограждения парапетного типа высотой 1,5 м, удерживающей способностью У5=350 кДж   (Мост через р.Понура ПК 276+24, мостовое полотно)</t>
  </si>
  <si>
    <t>Монтаж металлического оцинкованного перильного ограждения  (Мост через р.Понура ПК 276+24, мостовое полотно)</t>
  </si>
  <si>
    <t>Устройство водонепроницаемых деформационных швов на продольные перемещения 100 мм  (Мост через р.Понура ПК 276+24, мостовое полотно)</t>
  </si>
  <si>
    <t>Устройство переходного участка в зоне установки деформационных швов из полимерного бетона повышенной прочности: минимальной толщиной 0,07 м  (Мост через р.Понура ПК 276+24, мостовое полотно)</t>
  </si>
  <si>
    <t>Устройство водоотводного металлического лотка  (Мост через р.Понура ПК 276+24, мостовое полотно)</t>
  </si>
  <si>
    <t>Монтаж металлических труб для прокладки кабельной канализации наружного освещения  (Мост через р.Понура ПК 276+24, мостовое полотно)</t>
  </si>
  <si>
    <t>Устройство лежней из монолитного железобетона  (Мост через р.Понура ПК 276+24, сопряжения)</t>
  </si>
  <si>
    <t>Устройство переходных плит из монолитного железобетона    (Мост через р.Понура ПК 276+24, сопряжения)</t>
  </si>
  <si>
    <t>Устройство обмазочной гидроизоляции поверхностей (Мост через р.Понура ПК 276+24, сопряжения)</t>
  </si>
  <si>
    <t>Устройство нижнего слоя основания проезжей части  из гравийно-песчаной смеси С4 на сопряжении моста с насыпью, средней толщиной 125 мм (Мост через р.Понура ПК 276+24, сопряжения)</t>
  </si>
  <si>
    <t>Устройство верхнего слоя основания из горячей плотной  щебеночной крупнозернистой смеси типа Б, марки II толщиной 16 см (Мост через р.Понура ПК 276+24, сопряжения)</t>
  </si>
  <si>
    <t>Устройство нижнего слоя покрытия проезжей части из плотного асфальтобетона из горячей щебеночной крупнозернистой смеси типа А, марки I , средней толщиной 90 мм (Мост через р.Понура ПК 276+24, сопряжения)</t>
  </si>
  <si>
    <t>Устройство верхнего слоя покрытия из щебёночно-мастичной асфальтобетонной смеси ЩМА-15 толщиной 4 см  (Мост через р.Понура ПК 276+24, сопряжения)</t>
  </si>
  <si>
    <t>Устройство покрытия тротуаров из монолитного бетона толщиной 120 мм (Мост через р.Понура ПК 276+24, сопряжения)</t>
  </si>
  <si>
    <t>Устройство покрытия разделительной полосы (Мост через р.Понура ПК 276+24, сопряжения)</t>
  </si>
  <si>
    <t>Заполнение битумно-полимерной мастикой зазора между переходными плитами и зубом устоев (Мост через р.Понура ПК 276+24, сопряжения)</t>
  </si>
  <si>
    <t>Устройство прокладки между устоем и переходной плитой из двух слоев гидроизоляции оклеечного типа  (Мост через р.Понура ПК 276+24, сопряжения)</t>
  </si>
  <si>
    <t>Устройство водоотводного коллектора в теле насыпи у опоры 6 (Мост через р.Понура ПК 276+24, сопряжения)</t>
  </si>
  <si>
    <t>Устройство бортового камня  (Мост через р.Понура ПК 276+24, сопряжения)</t>
  </si>
  <si>
    <t>Монтаж металлических труб для прокладки кабельной канализации под освещение (Мост через р.Понура ПК 276+24, сопряжения)</t>
  </si>
  <si>
    <t>Отсыпка конуса и устройство засыпки за устоями (Мост через р.Понура ПК 276+24, конуса)</t>
  </si>
  <si>
    <t>Укрепление конусов и обочин монолитным бетоном  (Мост через р.Понура ПК 276+24, конуса)</t>
  </si>
  <si>
    <t>Устройство монолитного упора конуса c щебеночной рисбермой (Мост через р.Понура ПК 276+24, конуса)</t>
  </si>
  <si>
    <t>Окраска бетонного укрепления конуса  (Мост через р.Понура ПК 276+24, конуса)</t>
  </si>
  <si>
    <t>Сооружение лестничных сходов с окраской  (Мост через р.Понура ПК 276+24)</t>
  </si>
  <si>
    <t>Монтаж металлического оцинкованного перильного ограждения (Мост через р.Понура ПК 276+24)</t>
  </si>
  <si>
    <t>Забивка железобетонных свай (Мост через балку Сула ПК 386+39, крайние опоры)</t>
  </si>
  <si>
    <t>Устройство монолитных железобетонных насадок, подферменных площадок, открылков, шкафных стенок (Мост через балку Сула ПК 386+39, крайние опоры)</t>
  </si>
  <si>
    <t>Устройство обмазочной гидроизоляции (Мост через балку Сула ПК 386+39, крайние опоры)</t>
  </si>
  <si>
    <t>Окраска открытых железобетонных поверхностей устоев   (Мост через балку Сула ПК 386+39, крайние опоры)</t>
  </si>
  <si>
    <t>Забивка железобетонных свай  (Мост через балку Сула ПК 386+39, промежуточные опоры)</t>
  </si>
  <si>
    <t>Устройство монолитных железобетонных ростверков  (Мост через балку Сула ПК 386+39, промежуточные опоры)</t>
  </si>
  <si>
    <t>Устройство монолитных железобетонных стоек опор  (Мост через балку Сула ПК 386+39, промежуточные опоры)</t>
  </si>
  <si>
    <t>Устройство монолитных железобетонных ригелей опор и подферменных площадок  (Мост через балку Сула ПК 386+39, промежуточные опоры)</t>
  </si>
  <si>
    <t>Устройство обмазочной гидроизоляции (Мост через балку Сула ПК 386+39, промежуточные опоры)</t>
  </si>
  <si>
    <t>Окраска железобетонных конструкций опор  (Мост через балку Сула ПК 386+39, промежуточные опоры)</t>
  </si>
  <si>
    <t>Установка железобетонных балок пролетного строения длиной 33 м  (Мост через балку Сула ПК 386+39, пролетные строения)</t>
  </si>
  <si>
    <t>Устройство монолитной железобетонной плиты проезжей части (Мост через балку Сула ПК 386+39, пролетные строения)</t>
  </si>
  <si>
    <t>Устройство карниза (Мост через балку Сула ПК 386+39, пролетные строения)</t>
  </si>
  <si>
    <t>Установка сейсмостойких резинометаллических опорных частей размером 300х400х164 и 300х400х104 (Мост через балку Сула ПК 386+39, пролетные строения)</t>
  </si>
  <si>
    <t>Установка полимерных опорных частей размером 150х200х24 (Мост через балку Сула ПК 386+39, пролетные строения)</t>
  </si>
  <si>
    <t>Монтаж металлических труб для прокладки кабельной канализации наружного освещения (Мост через балку Сула ПК 386+39, пролетные строения)</t>
  </si>
  <si>
    <t>Окраска видимых поверхностей железобетонного  пролетного строения (Мост через балку Сула ПК 386+39, пролетные строения)</t>
  </si>
  <si>
    <t>Устройство обмазочной гидроизоляции поверхностей (Мост через балку Сула ПК 386+39, мостовое полотно)</t>
  </si>
  <si>
    <t>Устройство нижнего слоя покрытия на проезжей части и полосах безопасности толщиной 60 мм из плотного асфальтобетона из горячей щебеночной смеси типа Б, марки I  (Мост через балку Сула ПК 386+39, мостовое полотно)</t>
  </si>
  <si>
    <t>Устройство верхнего слоя покрытия из щебёночно-мастичной асфальтобетонной смеси ЩМА-15 толщиной 5 см  (Мост через балку Сула ПК 386+39, мостовое полотно)</t>
  </si>
  <si>
    <t>Устройство однослойного покрытия служебных проходов и зоны водоотвода (Мост через балку Сула ПК 386+39, мостовое полотно)</t>
  </si>
  <si>
    <t>Установка в плите проезжей части чугунных водоотводных устройств (Мост через балку Сула ПК 386+39, мостовое полотно)</t>
  </si>
  <si>
    <t>Устройство закрытого дренажа (Мост через балку Сула ПК 386+39, мостовое полотно)</t>
  </si>
  <si>
    <t>Устройство мастичных швов (Мост через балку Сула ПК 386+39, мостовое полотно)</t>
  </si>
  <si>
    <t>Установка барьерного ограждения мостового одностороннего высотой 1,1 м удерживающей способностью У4=300 кДж (Мост через балку Сула ПК 386+39, мостовое полотно)</t>
  </si>
  <si>
    <t>Установка одностороннего сборного железобетонного ограждения парапетного типа высотой 1,27 м, удерживающей способностью У5=350 кДж с окраской (Мост через балку Сула ПК 386+39, мостовое полотно)</t>
  </si>
  <si>
    <t>Монтаж металлического оцинкованного перильного ограждения (Мост через балку Сула ПК 386+39, мостовое полотно)</t>
  </si>
  <si>
    <t>Установка деформационных швов модульного типа, обеспечивающих перемещение ± 40 мм  (Мост через балку Сула ПК 386+39, мостовое полотно)</t>
  </si>
  <si>
    <t>Устройство переходного участка в зоне установки деформационных швов из полимерного бетона повышенной прочности (Мост через балку Сула ПК 386+39, мостовое полотно)</t>
  </si>
  <si>
    <t>Устройство водоотводного металлического лотка (Мост через балку Сула ПК 386+39, мостовое полотно)</t>
  </si>
  <si>
    <t>Устройство монолитных железобетонных лежней  (Мост через балку Сула ПК 386+39, сопряжения)</t>
  </si>
  <si>
    <t>Устройство монолитных железобетонных переходных плит   (Мост через балку Сула ПК 386+39, сопряжения)</t>
  </si>
  <si>
    <t>Устройство обмазочной гидроизоляции поверхностей   (Мост через балку Сула ПК 386+39, сопряжения)</t>
  </si>
  <si>
    <t>Устройство нижнего слоя основания проезжей части  из гравийно-песчаной смеси С4 на сопряжении моста с насыпью, средней толщиной 125 мм   (Мост через балку Сула ПК 386+39, сопряжения)</t>
  </si>
  <si>
    <t>Устройство верхнего слоя основания проезжей части из плотного асфальтобетона из горячей щебеночной крупнозернистой смеси типа Б, марки II, средней толщиной 165 мм   (Мост через балку Сула ПК 386+39, сопряжения)</t>
  </si>
  <si>
    <t>Устройство нижнего слоя покрытия проезжей части из плотного асфальтобетона из горячей щебеночной крупнозернистой смеси типа А, марки I , средней толщиной 90 мм   (Мост через балку Сула ПК 386+39, сопряжения)</t>
  </si>
  <si>
    <t>Устройство верхнего слоя покрытия из щебёночно-мастичной асфальтобетонной смеси ЩМА-15 толщиной 4 см   (Мост через балку Сула ПК 386+39, сопряжения)</t>
  </si>
  <si>
    <t>Устройство покрытия тротуаров из монолитного бетона толщиной 120 мм   (Мост через балку Сула ПК 386+39, сопряжения)</t>
  </si>
  <si>
    <t>Устройство покрытия разделительной полосы   (Мост через балку Сула ПК 386+39, сопряжения)</t>
  </si>
  <si>
    <t>Устройство прокладки между устоем и переходной плитой из двух слоев гидроизоляции оклеечного типа  (Мост через балку Сула ПК 386+39, сопряжения)</t>
  </si>
  <si>
    <t>Устройство бортового камня   (Мост через балку Сула ПК 386+39, сопряжения)</t>
  </si>
  <si>
    <t>Устройство водоотводного коллектора в теле насыпи    (Мост через балку Сула ПК 386+39, сопряжения)</t>
  </si>
  <si>
    <t>Монтаж металлических труб для прокладки кабельной канализации под освещение   (Мост через балку Сула ПК 386+39, сопряжения)</t>
  </si>
  <si>
    <t>Отсыпка конусов дренирующим грунтом   (Мост через балку Сула ПК 386+39, конуса)</t>
  </si>
  <si>
    <t>Укрепление конусов и обочин монолитным бетоном  (Мост через балку Сула ПК 386+39, конуса)</t>
  </si>
  <si>
    <t>Устройство монолитного упора конуса   (Мост через балку Сула ПК 386+39, конуса)</t>
  </si>
  <si>
    <t>Окраска бетонного укрепления конуса (Мост через балку Сула ПК 386+39, конуса)</t>
  </si>
  <si>
    <t>Забивка железобетонных свай (Путепровод над СКЖД ПК 155+08,405, крайние опоры)</t>
  </si>
  <si>
    <t>Устройство монолитных железобетонных ростверков (Путепровод над СКЖД ПК 155+08,405, крайние опоры)</t>
  </si>
  <si>
    <t>Устройство монолитных железобетонных стоек опор (Путепровод над СКЖД ПК 155+08,405, крайние опоры)</t>
  </si>
  <si>
    <t>Устройство монолитных железобетонных ригелей (Путепровод над СКЖД ПК 155+08,405, крайние опоры)</t>
  </si>
  <si>
    <t>Устройство монолитных железобетонных шкафных стенок, крыльев, открылков устоев (Путепровод над СКЖД ПК 155+08,405, крайние опоры)</t>
  </si>
  <si>
    <t>Устройство монолитных подферменников (Путепровод над СКЖД ПК 155+08,405, крайние опоры)</t>
  </si>
  <si>
    <t>Устройство обмазочной гидроизоляции (Путепровод над СКЖД ПК 155+08,405, крайние опоры)</t>
  </si>
  <si>
    <t xml:space="preserve">Окраска открытых железобетонных поверхностей устоев  (Путепровод над СКЖД ПК 155+08,405, крайние опоры) </t>
  </si>
  <si>
    <t>Забивка железобетонных свай (работы ведутся в стесненных условиях, в охранной зоне ЛЭП 27 кВ) (Путепровод над СКЖД ПК 155+08,405, промежуточные опоры)</t>
  </si>
  <si>
    <t>Устройство монолитных железобетонных ростверков (Путепровод над СКЖД ПК 155+08,405, промежуточные опоры)</t>
  </si>
  <si>
    <t>Устройство монолитных железобетонных стоек опоры (Путепровод над СКЖД ПК 155+08,405, промежуточные опоры)</t>
  </si>
  <si>
    <t>Устройство монолитного железобетонного ригеля (Путепровод над СКЖД ПК 155+08,405, промежуточные опоры)</t>
  </si>
  <si>
    <t>Устройство монолитных подферменников (Путепровод над СКЖД ПК 155+08,405, промежуточные опоры)</t>
  </si>
  <si>
    <t>Устройство обмазочной гидроизоляции (Путепровод над СКЖД ПК 155+08,405, промежуточные опоры)</t>
  </si>
  <si>
    <t>Окраска открытых железобетонных поверхностей опоры (Путепровод над СКЖД ПК 155+08,405, промежуточные опоры)</t>
  </si>
  <si>
    <t>Установка  сейсмостойких полимерных опорных частей (Путепровод над СКЖД ПК 155+08,405, пролетные строения)</t>
  </si>
  <si>
    <t>Установка резиновых опорных частей  РОЧ размером 15х20х2.4  (Путепровод над СКЖД ПК 155+08,405, пролетные строения)</t>
  </si>
  <si>
    <t>Установка железобетонных балок пролетного строения  длиной 15 м (работы ведутся в стесненных условиях по наряд-допуску) (Путепровод над СКЖД ПК 155+08,405, пролетные строения)</t>
  </si>
  <si>
    <t>Установка железобетонных балок пролетного строения  длиной 24 м (работы ведутся в стесненных условиях по наряд-допуску) (Путепровод над СКЖД ПК 155+08,405, пролетные строения)</t>
  </si>
  <si>
    <t xml:space="preserve">Сооружение  из монолитного железобетона плиты проезжей части (Путепровод над СКЖД ПК 155+08,405, пролетные строения) </t>
  </si>
  <si>
    <t>Монтаж и демонтаж обустройств для сооружения и плиты проезжей части (Путепровод над СКЖД ПК 155+08,405, пролетные строения)</t>
  </si>
  <si>
    <t>Монтаж и демонтаж обустройств для сооружения и плиты проезжей части в "окно" (Путепровод над СКЖД ПК 155+08,405, пролетные строения)</t>
  </si>
  <si>
    <t>Окраска видимых поверхностей  пролетного строения (Путепровод над СКЖД ПК 155+08,405, пролетные строения)</t>
  </si>
  <si>
    <t>Окраска видимых поверхностей  пролетного строения в "окно" (Путепровод над СКЖД ПК 155+08,405, пролетные строения)</t>
  </si>
  <si>
    <t>Устройство обмазочной гидроизоляции (Путепровод над СКЖД ПК 155+08,405, мостовое полотно)</t>
  </si>
  <si>
    <t>Устройство нижнего слоя покрытия толщиной 0,06 м из горячего плотного мелкозернистого асфальтобетона типа Б марки I   (Путепровод над СКЖД ПК 155+08,405, мостовое полотно)</t>
  </si>
  <si>
    <t>Устройство верхнего слоя покрытия из щебёночно-мастичной асфальтобетонной смеси ЩМА-15 толщиной 5 см  (Путепровод над СКЖД ПК 155+08,405, мостовое полотно)</t>
  </si>
  <si>
    <t xml:space="preserve">Устройство  однослойного покрытия служебных проходов и зоны водоотвода толщиной 0,11 м из монолитного бетона (Путепровод над СКЖД ПК 155+08,405, мостовое полотно) </t>
  </si>
  <si>
    <t>Устройство закрытого дренажа (Путепровод над СКЖД ПК 155+08,405, мостовое полотно)</t>
  </si>
  <si>
    <t xml:space="preserve">Установка одностороннего оцинкованного барьерного ограждения удерживающей способности 300 кДж высотой 1,1 м (Путепровод над СКЖД ПК 155+08,405, мостовое полотно) </t>
  </si>
  <si>
    <t>Установка одностороннего сборного железобетонного ограждения парапетного типа высотой 1,5 м, удерживающей способностью 350 кДж (Путепровод над СКЖД ПК 155+08,405, мостовое полотно)</t>
  </si>
  <si>
    <t>Монтаж металлического оцинкованного перильного ограждения (Путепровод над СКЖД ПК 155+08,405, мостовое полотно)</t>
  </si>
  <si>
    <t>Устройство водонепроницаемых деформационных швов на продольные перемещения 80 мм (Путепровод над СКЖД ПК 155+08,405, мостовое полотно)</t>
  </si>
  <si>
    <t>Устройство водоотводного металлического лотка (Путепровод над СКЖД ПК 155+08,405, мостовое полотно)</t>
  </si>
  <si>
    <t>Устройство продольных швов (Путепровод над СКЖД ПК 155+08,405, мостовое полотно)</t>
  </si>
  <si>
    <t>Установка щитов ограждения контактной сети (Путепровод над СКЖД ПК 155+08,405, мостовое полотно)</t>
  </si>
  <si>
    <t>Устройство лежней из монолитного железобетона (Путепровод над СКЖД ПК 155+08,405, сопряжения)</t>
  </si>
  <si>
    <t xml:space="preserve">Устройство переходных плит из монолитного железобетона (Путепровод над СКЖД ПК 155+08,405, сопряжения) </t>
  </si>
  <si>
    <t>Устройство покрытия проезжей части на сопряжении путепровода с насыпью (Путепровод над СКЖД ПК 155+08,405, сопряжения)</t>
  </si>
  <si>
    <t xml:space="preserve">Устройство покрытия тротуаров из монолитного бетона толщиной 11,5 см (Путепровод над СКЖД ПК 155+08,405, сопряжения) </t>
  </si>
  <si>
    <t>Устройство покрытия разделительной полосы  (Путепровод над СКЖД ПК 155+08,405, сопряжения)</t>
  </si>
  <si>
    <t>Окраска видимых  железобетонных поверхностей  (Путепровод над СКЖД ПК 155+08,405, сопряжения)</t>
  </si>
  <si>
    <t>Устройство монолитных железобетонных фундаментов  (Путепровод над СКЖД ПК 155+08,405, подпорные стенки)</t>
  </si>
  <si>
    <t>Устройство засыпки за устоями и отсыпка насыпи дренирующим грунтом  (Путепровод над СКЖД ПК 155+08,405, подпорные стенки)</t>
  </si>
  <si>
    <t>Установка облицовочных блоков армогрунтовых подпорных стен  (Путепровод над СКЖД ПК 155+08,405, подпорные стенки)</t>
  </si>
  <si>
    <t xml:space="preserve">Устройство армирования насыпи моноориентированной георешеткой с устройством коннекторов  (Путепровод над СКЖД ПК 155+08,405, подпорные стенки) </t>
  </si>
  <si>
    <t>Устройство монолитных железобетонных обвязочных балок  (Путепровод над СКЖД ПК 155+08,405, подпорные стенки)</t>
  </si>
  <si>
    <t>Устройство обмазочной гидроизоляции  (Путепровод над СКЖД ПК 155+08,405, подпорные стенки)</t>
  </si>
  <si>
    <t>Установка сборных бетонных телескопических лотков (Путепровод над СКЖД ПК 155+08,405, водоотвод)</t>
  </si>
  <si>
    <t>Установка сборных бетонных гасителей (Путепровод над СКЖД ПК 155+08,405, водоотвод)</t>
  </si>
  <si>
    <t>Устройство водоотвода на опорах (Путепровод над СКЖД ПК 155+08,405, водоотвод)</t>
  </si>
  <si>
    <t>Устройство железобетонных лестничных сходов  (Путепровод над СКЖД ПК 155+08,405)</t>
  </si>
  <si>
    <t>Монтаж металлического оцинкованного перильного ограждения (Путепровод над СКЖД ПК 155+08,405)</t>
  </si>
  <si>
    <t>Устройство обмазочной гидроизоляции (Путепровод над СКЖД ПК 155+08,405)</t>
  </si>
  <si>
    <t>Окраска железобетонных открытых лестничных сходов (Путепровод над СКЖД ПК 155+08,405)</t>
  </si>
  <si>
    <t>Устройство водопропускной железобетонной прямоугольноой трубы отверстием 3,9х3,0 м (Участок км 30+800 - км 52+000)</t>
  </si>
  <si>
    <t>Устройство водопропускной железобетонной прямоугольной трубы отверстием 4,1х3,0 м  (Участок км 30+800 - км 52+000)</t>
  </si>
  <si>
    <t>Устройство водопропускной металлической гофрированной трубы отверстием 2,5 м  (Участок км 30+800 - км 52+000)</t>
  </si>
  <si>
    <t>Устройство водопропускных металлических гофрированных труб отверстием 1,5 м  (Участок км 30+800 - км 52+000)</t>
  </si>
  <si>
    <t>Устройство водопропускной металлической гофрированной трубы отверстием 2,0 м  (Участок км 30+800 - км 52+000)</t>
  </si>
  <si>
    <t>Устройство покрытия из сборных железобетонных плит с  разборкой (перестановка 1 раз) (Путепровод на съезде транспортной развязки на км 0, опоры)</t>
  </si>
  <si>
    <t>Устройство покрытия из сборных железобетонных плит с  разборкой (Путепровод на съезде транспортной развязки на км 0, опоры)</t>
  </si>
  <si>
    <t>Монтаж и демонтаж направляющего каркаса из индивидуального металла для забивки железобетонных свай (перестановка 6 раз) (Путепровод на съезде транспортной развязки на км 0, опоры)</t>
  </si>
  <si>
    <t>Разработка грунта (Путепровод на съезде транспортной развязки на км 0, опоры)</t>
  </si>
  <si>
    <t>Монтаж инвентарных металлоконструкций с  разборкой (перестановка 1 раза) для сооружения ригелей опор (Путепровод на съезде транспортной развязки на км 0, опоры)</t>
  </si>
  <si>
    <t>Забивка железобетонных свай (Путепровод на съезде транспортной развязки на км 0, крайние опоры)</t>
  </si>
  <si>
    <t>Устройство монолитных железобетонных ростверков (Путепровод на съезде транспортной развязки на км 0, крайние опоры)</t>
  </si>
  <si>
    <t>Устройство монолитных железобетонных тел устоев (стоек) (Путепровод на съезде транспортной развязки на км 0, крайние опоры)</t>
  </si>
  <si>
    <t>Устройство монолитных железобетонных открылков, шкафных стенок (Путепровод на съезде транспортной развязки на км 0, крайние опоры)</t>
  </si>
  <si>
    <t xml:space="preserve">Устройство монолитных железобетонных подферменных площадок (Путепровод на съезде транспортной развязки на км 0, крайние опоры) </t>
  </si>
  <si>
    <t>Устройство монолитных железобетонных насадок (Путепровод на съезде транспортной развязки на км 0, крайние опоры)</t>
  </si>
  <si>
    <t>Устройство обмазочной гидроизоляции поверхностей (Путепровод на съезде транспортной развязки на км 0, крайние опоры)</t>
  </si>
  <si>
    <t>Окраска видимых железобетонных поверхностей опоры (Путепровод на съезде транспортной развязки на км 0, крайние опоры)</t>
  </si>
  <si>
    <t>Забивка железобетонных свай (Путепровод на съезде транспортной развязки на км 0, промежуточные опоры)</t>
  </si>
  <si>
    <t>Устройство монолитных железобетонных ростверков  (Путепровод на съезде транспортной развязки на км 0, промежуточные опоры)</t>
  </si>
  <si>
    <t xml:space="preserve">Устройство монолитных железобетонных тел опор (стоек)  (Путепровод на съезде транспортной развязки на км 0, промежуточные опоры) </t>
  </si>
  <si>
    <t>Устройство монолитных железобетонных ригелей опор  (Путепровод на съезде транспортной развязки на км 0, промежуточные опоры)</t>
  </si>
  <si>
    <t xml:space="preserve">Устройство монолитных железобетонных подферменных площадок  (Путепровод на съезде транспортной развязки на км 0, промежуточные опоры) </t>
  </si>
  <si>
    <t>Устройство обмазочной гидроизоляции поверхностей  (Путепровод на съезде транспортной развязки на км 0, промежуточные опоры)</t>
  </si>
  <si>
    <t>Окраска видимых железобетонных поверхностей опоры  (Путепровод на съезде транспортной развязки на км 0, промежуточные опоры)</t>
  </si>
  <si>
    <t>Устройство покрытия из сборных железобетонных плит с  разборкой  (Путепровод на съезде транспортной развязки на км 0, пролетное строение)</t>
  </si>
  <si>
    <t>Устройство покрытия из сборных железобетонных плит с  разборкой   (Путепровод на съезде транспортной развязки на км 0, пролетное строение)</t>
  </si>
  <si>
    <t>Установка железобетонных балок пролетного строения  длиной 24 м   (Путепровод на съезде транспортной развязки на км 0, пролетное строение)</t>
  </si>
  <si>
    <t>Установка железобетонных балок пролетного строения длиной 33 м   (Путепровод на съезде транспортной развязки на км 0, пролетное строение)</t>
  </si>
  <si>
    <t>Устройство монолитной железобетонной плиты проезжей части   (Путепровод на съезде транспортной развязки на км 0, пролетное строение)</t>
  </si>
  <si>
    <t>Устройство водоотвода и гидроизоляции проезжей части пролетного строения   (Путепровод на съезде транспортной развязки на км 0, пролетное строение)</t>
  </si>
  <si>
    <t>Устройство декоративного карниза   (Путепровод на съезде транспортной развязки на км 0, пролетное строение)</t>
  </si>
  <si>
    <t>Установка резиновых опорных частей сейсмостойких размером 200х400х144   (Путепровод на съезде транспортной развязки на км 0, пролетное строение)</t>
  </si>
  <si>
    <t>Устройство резино-металлических опорных частей сейсмостойких разиером300х400х164   (Путепровод на съезде транспортной развязки на км 0, пролетное строение)</t>
  </si>
  <si>
    <t>Монтаж металлических противосейсмических упоров   (Путепровод на съезде транспортной развязки на км 0, пролетное строение)</t>
  </si>
  <si>
    <t>Окраска видимых  железобетонных поверхностей  (Путепровод на съезде транспортной развязки на км 0, пролетное строение)</t>
  </si>
  <si>
    <t>Устройство обмазочной гидроизоляции   (Путепровод на съезде транспортной развязки на км 0, мостовое полотно)</t>
  </si>
  <si>
    <t xml:space="preserve">Устройство нижнего слоя покрытия - плотный асфальтобетон из горячей щебеночной смеси типа Б, марки I толщиной 60 мм    (Путепровод на съезде транспортной развязки на км 0, мостовое полотно) </t>
  </si>
  <si>
    <t>Устройство верхнего слоя покрытия из щебёночно-мастичной асфальтобетонной смеси ЩМА-15 толщиной 5 см  (Путепровод на съезде транспортной развязки на км 0, мостовое полотно)</t>
  </si>
  <si>
    <t>Устройство однослойного покрытия служебных проходов монолитным бетоном толщиной 110 мм с армированием металлической сеткой  (Путепровод на съезде транспортной развязки на км 0, мостовое полотно)</t>
  </si>
  <si>
    <t xml:space="preserve">Нарезка в покрытии служебных проходов поперечных противоусадочных штраб с шагом 4 м, сечением 20х40 мм с заполнением полиуретановым герметиком  (Путепровод на съезде транспортной развязки на км 0, мостовое полотно) </t>
  </si>
  <si>
    <t>Устройство мастичных швов, заполненных битумно-полимерной мастикой (вдоль цоколей пролетного строения, по контуру водоотводных воронок и вдоль покрытия на тротуаре)   (Путепровод на съезде транспортной развязки на км 0, мостовое полотно)</t>
  </si>
  <si>
    <t xml:space="preserve">Устройство закрытого дренажа из сборных дренажных брикетов  (Путепровод на съезде транспортной развязки на км 0, мостовое полотно) </t>
  </si>
  <si>
    <t>Установка одностороннего оцинкованного барьерного ограждения высотой 1,1 м удерживающей способностью 450 кДж (У7),  (Путепровод на съезде транспортной развязки на км 0, мостовое полотно)</t>
  </si>
  <si>
    <t>Герметизация стыков парапетного ограждения двухкомпонентным герметиком (Путепровод на съезде транспортной развязки на км 0, мостовое полотно)</t>
  </si>
  <si>
    <t>Установка одностороннего сборного железобетонного ограждения парапетного типа (Путепровод на съезде транспортной развязки на км 0, мостовое полотно)</t>
  </si>
  <si>
    <t>Окраска открытых железобетонных поверхностей парапетного ограждения   (Путепровод на съезде транспортной развязки на км 0, мостовое полотно)</t>
  </si>
  <si>
    <t>Установка деформационных швов модульного типа, обеспечивающих перемещение ± 50 мм   (Путепровод на съезде транспортной развязки на км 0, мостовое полотно)</t>
  </si>
  <si>
    <t xml:space="preserve">Устройство переходного участка в зоне установки деформационных швов  минимальной толщиной 70 мм, шириной 2х250 мм   (Путепровод на съезде транспортной развязки на км 0, мостовое полотно) </t>
  </si>
  <si>
    <t>Монтаж металлического оцинкованного перильного ограждения   (Путепровод на съезде транспортной развязки на км 0, мостовое полотно)</t>
  </si>
  <si>
    <t>Устройство водоотводного металлического лотка   (Путепровод на съезде транспортной развязки на км 0, мостовое полотно)</t>
  </si>
  <si>
    <t>Устройство разделительного слоя между основанием лежня и грунтом насыпи - Нетканый геосинтетический материал   (Путепровод на съезде транспортной развязки на км 0, сопряжения)</t>
  </si>
  <si>
    <t>Устройство монолитных железобетонных лежней (Путепровод на съезде транспортной развязки на км 0, сопряжения)</t>
  </si>
  <si>
    <t>Устройство монолитных железобетонных переходных плит, включая декоративную стенку и цоколи (Путепровод на съезде транспортной развязки на км 0, сопряжения)</t>
  </si>
  <si>
    <t>Устройство обмазочной гидроизоляции поверхностей (Путепровод на съезде транспортной развязки на км 0, сопряжения)</t>
  </si>
  <si>
    <t>Устройство нижнего слоя основания - Гравийно-песчаная смесь при максимальном размере зерен 80 мм С-4 толщиной 80мм -165 мм (Путепровод на съезде транспортной развязки на км 0, сопряжения)</t>
  </si>
  <si>
    <t>Верхний слой основания - Плотный асфальтобетон из горячей щебеночной крупнозернистой смеси типа Б, марки II толщиной 160 мм (Путепровод на съезде транспортной развязки на км 0, сопряжения)</t>
  </si>
  <si>
    <t>Нижний слой покрытия - Плотный асфальтобетон из горячей щебеночной крупнозернистой смеси типа А, марки II  толщиной 80 мм (Путепровод на съезде транспортной развязки на км 0, сопряжения)</t>
  </si>
  <si>
    <t>Верхний слой покрытия - Щебеночно-мастичный асфальтобетон, смесь ЩМА-15 толщиной 40 мм (Путепровод на съезде транспортной развязки на км 0, сопряжения)</t>
  </si>
  <si>
    <t>Устройство покрытия тротуаров на сопряжении (Путепровод на съезде транспортной развязки на км 0, сопряжения)</t>
  </si>
  <si>
    <t>Устройство покрытия разделительной полосы (Путепровод на съезде транспортной развязки на км 0, сопряжения)</t>
  </si>
  <si>
    <t>Окраска видимых  железобетонных поверхностей (Путепровод на съезде транспортной развязки на км 0, сопряжения)</t>
  </si>
  <si>
    <t>Устройство монолитных железобетонных цоколей (Путепровод на съезде транспортной развязки на км 0, сопряжения)</t>
  </si>
  <si>
    <t>Устройство железобетонных лестничных сходов (Путепровод на съезде транспортной развязки на км 0)</t>
  </si>
  <si>
    <t>Устройство обмазочной гидроизоляции поверхностей  (Путепровод на съезде транспортной развязки на км 0)</t>
  </si>
  <si>
    <t>Монтаж металлического оцинкованного перильного ограждения  (Путепровод на съезде транспортной развязки на км 0)</t>
  </si>
  <si>
    <t>Окраска открытых бетонных поверхностей  (Путепровод на съезде транспортной развязки на км 0)</t>
  </si>
  <si>
    <t>Устройство монолитного железобетонного ростверка  (Путепровод на съезде транспортной развязки на км 0, армогрунтовые насыпи)</t>
  </si>
  <si>
    <t>Устройство насыпи из песка (Путепровод на съезде транспортной развязки на км 0, армогрунтовые насыпи)</t>
  </si>
  <si>
    <t>Устройство армогрунтовой насыпи, облицованной модульными бетонными блоками с армированием георешеткой и обустройством пристенного дренажа (Путепровод на съезде транспортной развязки на км 0, армогрунтовые насыпи)</t>
  </si>
  <si>
    <t>Устройство продольного дренажа из перфорированных труб ПЭ (Путепровод на съезде транспортной развязки на км 0, армогрунтовые насыпи)</t>
  </si>
  <si>
    <t>Устройство поперечного дренажа из труб ПЭ (Путепровод на съезде транспортной развязки на км 0, армогрунтовые насыпи)</t>
  </si>
  <si>
    <t>Устройство обмазочной гидроизоляции поверхностей (Путепровод на съезде транспортной развязки на км 0, армогрунтовые насыпи)</t>
  </si>
  <si>
    <t xml:space="preserve">Устройство насыпи из покупного грунта (профильный объем) (Транспортная развязка км 0) </t>
  </si>
  <si>
    <t>Устройство кюветов (Транспортная развязка км 0)</t>
  </si>
  <si>
    <t>Планировка пазух транспортной развязки и придорожной полосы (Транспортная развязка км 0)</t>
  </si>
  <si>
    <t>Укрепление откосов насыпи и кюветов засевом многолетних трав  (Транспортная развязка км 0)</t>
  </si>
  <si>
    <t>Укрепление откосов и дна кюветов монолитным бетоном  марки В20 по слою щебня М 600 (Транспортная развязка км 0)</t>
  </si>
  <si>
    <t>Устройство водоотводной канавы (Транспортная развязка км 0)</t>
  </si>
  <si>
    <t>Укрепление пазух транспортной развязки засевом многолетних трав (Транспортная развязка км 0)</t>
  </si>
  <si>
    <t>Укрепление подтопляемых откосов земляного полотна бетоннымми плитами ПБ 1-16 на щебеночной подготовке (Транспортная развязка км 0)</t>
  </si>
  <si>
    <t>Укладка материала геотекстильного нетканого иглопробивного (Транспортная развязка км 0, дорожная одежда по типу ДО1)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</si>
  <si>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0, дорожная одежда по типу ДО1)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</si>
  <si>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 (Транспортная развязка км 0, дорожная одежда по типу ДО1)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</si>
  <si>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0, дорожная одежда по типу ДО1)</t>
  </si>
  <si>
    <t xml:space="preserve">Устройство нижнего слоя покрытия из горячей плотной  щебеночной крупнозернистой смеси типа А, марки II толщиной 8 см (Транспортная развязка км 0, дорожная одежда по типу ДО1) </t>
  </si>
  <si>
    <t>Устройство верхнего слоя покрытия из щебёночно-мастичной асфальтобетонной смеси ЩМА-15 толщиной 4 см (Транспортная развязка км 0, дорожная одежда по типу ДО1)</t>
  </si>
  <si>
    <t>Устройство разделительной полосы (Транспортная развязка км 0, разделительная полоса)</t>
  </si>
  <si>
    <t>Укрепление разделительной полосы ГПС при максимальном размере зерен 80 мм С-4  толщиной 12 см (Транспортная развязка км 0, разделительная полоса)</t>
  </si>
  <si>
    <t>Укрепление разделительной полосы из песчаного асфальтобетона типа Г, марки III вручную,  толщиной 3 см  (Транспортная развязка км 0, дразделительная полоса)</t>
  </si>
  <si>
    <t>Укладка материала геотекстильного нетканого иглопробивного (Транспортная развязка км 0, дорожная одежда по типу ДО1, на а.д. М-4 Дон, в стесненных условиях)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</si>
  <si>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0, дорожная одежда по типу ДО1, на а.д. М-4 Дон, в стесненных условиях)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</si>
  <si>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км 0, дорожная одежда по типу ДО1, на а.д. М-4 Дон, в стесненных условиях)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</si>
  <si>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0, дорожная одежда по типу ДО1, на а.д. М-4 Дон, в стесненных условиях)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</si>
  <si>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0, дорожная одежда по типу ДО1, на а.д. М-4 Дон, в стесненных условиях)</t>
  </si>
  <si>
    <t xml:space="preserve">Устройство верхнего слоя покрытия из щебёночно-мастичной асфальтобетонной смеси ЩМА-15 толщиной 4 см (Транспортная развязка км 0, дорожная одежда по типу ДО1, на а.д. М-4 Дон, в стесненных условиях) </t>
  </si>
  <si>
    <t>Обрубка кромок существующего асфальтобетонного покрытия hср=21 см, на ширину до 0,25 м вручную  с погрузкой и транспортировкой материала от разборки (Транспортная развязка км 0, дорожная одежда по типу ДО1 усиление, (на а.д. М-4 Дон))</t>
  </si>
  <si>
    <t>Срезка существующего слоя асфальтобетонного покрытия,  средняя толщина слоя 0.03 м (Транспортная развязка км 0, дорожная одежда по типу ДО1 усиление, (на а.д. М-4 Дон))</t>
  </si>
  <si>
    <t xml:space="preserve">Устройство выравнивающего слоя из горячей плотной  щебеночной крупнозернистой смеси типа А, марки II средней толщиной 8 см (Транспортная развязка км 0, дорожная одежда по типу ДО1 усиление, (на а.д. М-4 Дон)) </t>
  </si>
  <si>
    <t>Укладка геосетки размером ячейки 25х25 на выравнивающий слой покрытия (Транспортная развязка км 0, дорожная одежда по типу ДО1 усиление, (на а.д. М-4 Дон))</t>
  </si>
  <si>
    <t xml:space="preserve">Устройство верхнего слоя покрытия из щебёночно-мастичной асфальтобетонной смеси ЩМА-15 толщиной 4 см (Транспортная развязка км 0, дорожная одежда по типу ДО1 усиление, (на а.д. М-4 Дон)) </t>
  </si>
  <si>
    <t>Устройство присыпных обочин (профильный объем) (Транспортная развязка км 0, обочины)</t>
  </si>
  <si>
    <t>Укрепление обочин засевом многолетних трав (Транспортная развязка км 0, обочины)</t>
  </si>
  <si>
    <t>Укладка материала геотекстильного нетканого иглопробивного (Транспортная развязка км 0, дорожная одежда по типу ДО2)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</si>
  <si>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0, дорожная одежда по типу ДО2)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</si>
  <si>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км 0, дорожная одежда по типу ДО2)</t>
  </si>
  <si>
    <t xml:space="preserve">Устройство верхнего слоя основания из горячей плотной  щебеночной крупнозернистой смеси типа Б, толщиной 8 см (Транспортная развязка км 0, дорожная одежда по типу ДО2) 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</si>
  <si>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0, дорожная одежда по типу ДО2)</t>
  </si>
  <si>
    <t>Устройство верхнего слоя покрытия из щебёночно-мастичной асфальтобетонной смеси ЩМА-15 толщиной 5 см (Транспортная развязка км 0, дорожная одежда по типу ДО2)</t>
  </si>
  <si>
    <t>Укладка материала геотекстильного нетканого иглопробивного (Транспортная развязка км 0, дорожная одежда по типу ДО3)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</si>
  <si>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0, дорожная одежда по типу ДО3)</t>
  </si>
  <si>
    <t>Устройство нижнего слоя основания из гравийно-песчаной смеси при максимальном размере зерен 80 мм С-4 толщиной 28 см,  укладываемого в 2 слоя (Транспортная развязка км 0, дорожная одежда по типу ДО3)</t>
  </si>
  <si>
    <t>Устройство верхнего слоя основания из горячей плотной  щебеночной крупнозернистой смеси типа Б, марки II толщиной 14 см, укладываемого в 2 слоя (Транспортная развязка км 0, дорожная одежда по типу ДО3)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</si>
  <si>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0, дорожная одежда по типу ДО3)</t>
  </si>
  <si>
    <t>Устройство верхнего слоя покрытия из щебёночно-мастичной асфальтобетонной смеси ЩМА-15 толщиной 5 см (Транспортная развязка км 0, дорожная одежда по типу ДО3)</t>
  </si>
  <si>
    <t>Укладка материала геотекстильного нетканого иглопробивного (Транспортная развязка км 0, дорожная одежда по типу ДО4)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</si>
  <si>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0, дорожная одежда по типу ДО4)</t>
  </si>
  <si>
    <t>Устройство нижнего слоя основания из гравийно-песчаной смеси при максимальном размере зерен 80 мм С-4 толщиной 37 см,  укладываемого в 2 слоя (Транспортная развязка км 0, дорожная одежда по типу ДО4)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</si>
  <si>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0, дорожная одежда по типу ДО4)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</si>
  <si>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0, дорожная одежда по типу ДО4)</t>
  </si>
  <si>
    <t>Устройство верхнего слоя покрытия из щебёночно-мастичной асфальтобетонной смеси ЩМА-15 толщиной 5 см (Транспортная развязка км 0, дорожная одежда по типу ДО4)</t>
  </si>
  <si>
    <t>Устройство нижнего слоя основания из гравийно-песчаной смеси при максимальном размере зерен 80 мм С-4 толщиной 44 см,  укладываемого в 2 слоя (Транспортная развязка км 0, дорожная одежда по типу ДООП (Съезд С-1))</t>
  </si>
  <si>
    <t xml:space="preserve">Устройство верхнего слоя основания из горячей плотной  щебеночной крупнозернистой смеси типа Б, марки II толщиной 9 см  (Транспортная развязка км 0, дорожная одежда по типу ДООП (Съезд С-1)) 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</si>
  <si>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км 0, дорожная одежда по типу ДООП (Съезд С-1))</t>
  </si>
  <si>
    <t>Устройство верхнего слоя покрытия из щебёночно-мастичной асфальтобетонной смеси ЩМА-15 толщиной 5 см  (Транспортная развязка км 0, дорожная одежда по типу ДООП (Съезд С-1))</t>
  </si>
  <si>
    <t>Устройство слоя основания из гравийно-песчаной смеси при максимальном размере зерен 80 мм С-4 толщиной 20 см  (Транспортная развязка км 0, площадка под ТП)</t>
  </si>
  <si>
    <t>Устройство слоя покрытия из горячей плотной  щебеночной мелкозернистой смеси типа Б, марки II толщиной 5 см (Транспортная развязка км 0, площадка под ТП)</t>
  </si>
  <si>
    <t>Устройство слоя основания из гравийно-песчаной смеси при максимальном размере зерен 80 мм С-4 толщиной 20 см (Транспортная развязка км 0, площадка под ЛОС)</t>
  </si>
  <si>
    <t>Устройство слоя покрытия из горячей плотной  щебеночной мелкозернистой смеси типа Б, марки II толщиной 5 см (Транспортная развязка км 0, площадка под ЛОС)</t>
  </si>
  <si>
    <t>Устройство бортового камня (Транспортная развязка км 0, водоотвод)</t>
  </si>
  <si>
    <t>Устройство водосброса на обочине, тип 1 (при встречных уклонах) (Транспортная развязка км 0, водоотвод)</t>
  </si>
  <si>
    <t>Устройство водосброса на обочине, тип 2 (при односторонних уклонах) (Транспортная развязка км 0, водоотвод)</t>
  </si>
  <si>
    <t>Устройство водосброса на обочине, тип 3 (при односторонних уклонах) (Транспортная развязка км 0, водоотвод)</t>
  </si>
  <si>
    <t>Устройство телескопических лотков по откосу насыпи (Транспортная развязка км 0, водоотвод)</t>
  </si>
  <si>
    <t>Устройство гасителя по типу А (у подошвы насыпи) (Транспортная развязка км 0, водоотвод)</t>
  </si>
  <si>
    <t>Устройство гасителя по типу Б (в кювете) (Транспортная развязка км 0, водоотвод)</t>
  </si>
  <si>
    <t>Устройство дождеприемных колодцев диаметром 1,00 м (Транспортная развязка км 0, водоотвод)</t>
  </si>
  <si>
    <t>Укладка труб SN8 диаметром 300 (Транспортная развязка км 0, водоотвод)</t>
  </si>
  <si>
    <t>Устройство портальной стенки (Транспортная развязка км 0, водоотвод)</t>
  </si>
  <si>
    <t>Устройство сбросов воды на откос (Транспортная развязка км 0, водоотвод)</t>
  </si>
  <si>
    <t>Устройство гасителя у подошвы насыпи (Транспортная развязка км 0, водоотвод)</t>
  </si>
  <si>
    <t>Устройство водопропускных металлических гофрированных труб отверстием 1,5 м (Транспортная развязка км 0, водоотвод)</t>
  </si>
  <si>
    <t>Установка дорожных знаков  (Транспортная развязка км 0, ОД эксплуатация)</t>
  </si>
  <si>
    <t>Устройство присыпных берм для дорожных знаков (профильный объем) (Транспортная развязка км 0, ОД эксплуатация)</t>
  </si>
  <si>
    <t>Установка металлических рамных опор (Транспортная развязка км 0, ОД эксплуатация)</t>
  </si>
  <si>
    <t>Устройство дорожной разметки из термопластика (Транспортная развязка км 0, ОД эксплуатация)</t>
  </si>
  <si>
    <t>Устройство дорожной разметки краской (Транспортная развязка км 0, ОД эксплуатация)</t>
  </si>
  <si>
    <t>Установка демпфирующих устройств (Транспортная развязка км 0, ОД эксплуатация)</t>
  </si>
  <si>
    <t>Устройство одностороннего металлического барьерного ограждения с удерживающей способностью 250КДж(У3) (Транспортная развязка км 0, ОД эксплуатация)</t>
  </si>
  <si>
    <t>Устройство одностороннего металлического барьерного ограждения с удерживающей способностью 300КДж(У4) (Транспортная развязка км 0, ОД эксплуатация)</t>
  </si>
  <si>
    <t>Устройство одностороннего металлического барьерного ограждения с удерживающей способностью 350КДж(У5)  (Транспортная развязка км 0, ОД эксплуатация)</t>
  </si>
  <si>
    <t>Устройство одностороннего металлического барьерного ограждения с удерживающей способностью 400КДж(У6) (Транспортная развязка км 0, ОД эксплуатация)</t>
  </si>
  <si>
    <t>Устройство сопрягающего участка одностороннего металлического барьерного ограждения с удерживающей способностью 250КДж(У3) (Транспортная развязка км 0, ОД эксплуатация)</t>
  </si>
  <si>
    <t>Устройство начальных, конечных, сопрягающих и переходных участков одностороннего металлического барьерного ограждения с удерживающей способностью 300КДж(У4) (Транспортная развязка км 0, ОД эксплуатация)</t>
  </si>
  <si>
    <t>Устройство конечных, сопрягающих участков одностороннего металлического барьерного ограждения с удерживающей способностью 350КДж(У5) (Транспортная развязка км 0, ОД эксплуатация)</t>
  </si>
  <si>
    <t>Устройство переходного участка двустороннего металлического барьерного ограждения с удерживающей способностью 300КДж(У4) (Транспортная развязка км 0, ОД эксплуатация)</t>
  </si>
  <si>
    <t>Устройство парапетного ограждения (Транспортная развязка км 0, ОД эксплуатация)</t>
  </si>
  <si>
    <t>Устройство сетчатого ограждения (Транспортная развязка км 0, ОД эксплуатация)</t>
  </si>
  <si>
    <t>Установка сигнальных столбиков (Транспортная развязка км 0, ОД эксплуатация)</t>
  </si>
  <si>
    <t>Устройство покрытия из сборных железобетонных плит с  разборкой (перестановка 1 раз) (Путепровод на транспортной развязке км 17, сооружение опор)</t>
  </si>
  <si>
    <t>Устройство покрытия из сборных железобетонных плит с  разборкой  (Путепровод на транспортной развязке км 17, сооружение опор)</t>
  </si>
  <si>
    <t>Монтаж и демонтаж направляющего каркаса из индивидуального металла для забивки железобетонных свай (перестановка 6 раз)  (Путепровод на транспортной развязке км 17, сооружение опор)</t>
  </si>
  <si>
    <t>Разработка грунта  (Путепровод на транспортной развязке км 17, сооружение опор)</t>
  </si>
  <si>
    <t>Металлическое крепление котлована  (Путепровод на транспортной развязке км 17, сооружение опор)</t>
  </si>
  <si>
    <t>Монтаж инвентарных металлоконструкций с  разборкой (перестановка 1 раза) для сооружения ригелей опор   (Путепровод на транспортной развязке км 17, сооружение опор)</t>
  </si>
  <si>
    <t>Монтаж инвентарных металлоконструкций с  разборкой (перестановка 1 раза) для сооружения ригелей опор  (Путепровод на транспортной развязке км 17, сооружение опор)</t>
  </si>
  <si>
    <t>Забивка железобетонных свай   (Путепровод на транспортной развязке км 17, крайние опоры)</t>
  </si>
  <si>
    <t>Устройство монолитных железобетонных ростверков   (Путепровод на транспортной развязке км 17, крайние опоры)</t>
  </si>
  <si>
    <t>Устройство монолитных железобетонных тел устоев (стоек)  (Путепровод на транспортной развязке км 17, крайние опоры)</t>
  </si>
  <si>
    <t>Устройство монолитных железобетонных открылков, шкафных стенок    (Путепровод на транспортной развязке км 17, крайние опоры)</t>
  </si>
  <si>
    <t>Устройство монолитных железобетонных подферменных площадок   (Путепровод на транспортной развязке км 17, крайние опоры)</t>
  </si>
  <si>
    <t>Устройство монолитных железобетонных насадок   (Путепровод на транспортной развязке км 17, крайние опоры)</t>
  </si>
  <si>
    <t>Устройство обмазочной гидроизоляции поверхностей   (Путепровод на транспортной развязке км 17, крайние опоры)</t>
  </si>
  <si>
    <t>Окраска видимых железобетонных поверхностей опоры    (Путепровод на транспортной развязке км 17, крайние опоры)</t>
  </si>
  <si>
    <t>Забивка железобетонных свай   (Путепровод на транспортной развязке км 17, промежуточные опоры)</t>
  </si>
  <si>
    <t>Устройство монолитных железобетонных ростверков   (Путепровод на транспортной развязке км 17, промежуточные опоры)</t>
  </si>
  <si>
    <t>Устройство монолитных железобетонных тел опор (стоек)   (Путепровод на транспортной развязке км 17, промежуточные опоры)</t>
  </si>
  <si>
    <t>Устройство монолитных железобетонных ригелей опор   (Путепровод на транспортной развязке км 17, промежуточные опоры)</t>
  </si>
  <si>
    <t>Устройство монолитных железобетонных подферменных площадок     (Путепровод на транспортной развязке км 17, промежуточные опоры)</t>
  </si>
  <si>
    <t>Устройство обмазочной гидроизоляции поверхностей   (Путепровод на транспортной развязке км 17, промежуточные опоры)</t>
  </si>
  <si>
    <t>Окраска видимых железобетонных поверхностей опоры   (Путепровод на транспортной развязке км 17, промежуточные опоры)</t>
  </si>
  <si>
    <t>Устройство покрытия из сборных железобетонных плит с  разборкой   (Путепровод на транспортной развязке км 17, пролетное строение)</t>
  </si>
  <si>
    <t>Устройство покрытия из сборных железобетонных плит  с последующей разборкой (Путепровод на транспортной развязке км 17, пролетное строение)</t>
  </si>
  <si>
    <t>Установка железобетонных балок пролетного строения длиной 21 м (Путепровод на транспортной развязке км 17, пролетное строение)</t>
  </si>
  <si>
    <t>Установка железобетонных балок пролетного строения  длиной 24 м (Путепровод на транспортной развязке км 17, пролетное строение)</t>
  </si>
  <si>
    <t>Устройство монолитной железобетонной плиты проезжей части (Путепровод на транспортной развязке км 17, пролетное строение)</t>
  </si>
  <si>
    <t>Устройство водоотвода и гидроизоляции проезжей части пролетного строения (Путепровод на транспортной развязке км 17, пролетное строение)</t>
  </si>
  <si>
    <t>Устройство декоративного карниза (Путепровод на транспортной развязке км 17, пролетное строение)</t>
  </si>
  <si>
    <t>Установка резиновых опорных частей  сейсмостойких размером 200х400х144 (Путепровод на транспортной развязке км 17, пролетное строение)</t>
  </si>
  <si>
    <t>Установка резиновых опорных частей размером 150х200х24 (Путепровод на транспортной развязке км 17, пролетное строение)</t>
  </si>
  <si>
    <t>Окраска видимых  железобетонных поверхностей (Путепровод на транспортной развязке км 17, пролетное строение)</t>
  </si>
  <si>
    <t>Устройство обмазочной гидроизоляции (Путепровод на транспортной развязке км 17, мостовое полотно)</t>
  </si>
  <si>
    <t>Устройство нижнего слоя - плотный асфальтобетон из горячей щебеночной смеси типа Б, марки I толщиной 60 мм  (Путепровод на транспортной развязке км 17, мостовое полотно)</t>
  </si>
  <si>
    <t xml:space="preserve">Устройство верхнего слоя покрытия из щебёночно-мастичной асфальтобетонной смеси ЩМА-15 толщиной 5 см  (Путепровод на транспортной развязке км 17, мостовое полотно) </t>
  </si>
  <si>
    <t>Устройство однослойного покрытия служебных проходов монолитным бетоном толщиной 110 мм с армированием металлической сеткой  (Путепровод на транспортной развязке км 17, мостовое полотно)</t>
  </si>
  <si>
    <t>Нарезка в покрытии служебных проходов поперечных противоусадочных штраб с шагом 4 м, сечением 20х40 мм с заполнением полиуретановым герметиком  (Путепровод на транспортной развязке км 17, мостовое полотно)</t>
  </si>
  <si>
    <t>Устройство мастичных швов, заполненных битумно-полимерной мастикой (вдоль цоколей пролетного строения, по контуру водоотводных воронок, цоколей барьерного ограждения и вдоль покрытия на тротуаре) (Путепровод на транспортной развязке км 17)</t>
  </si>
  <si>
    <t>Устройство закрытого дренажа из сборных дренажных брикетов  (Путепровод на транспортной развязке км 17, мостовое полотно)</t>
  </si>
  <si>
    <t>Установка на пролетном строении одностороннего сборного железобетонного ограждения парапетного типа  (Путепровод на транспортной развязке км 17, мостовое полотно)</t>
  </si>
  <si>
    <t>Герметизация стыков парапетного ограждения двухкомпонентным герметиком  (Путепровод на транспортной развязке км 17, мостовое полотно)</t>
  </si>
  <si>
    <t>Установка на сопряжении одностороннего сборного железобетонного ограждения парапетного типа  (Путепровод на транспортной развязке км 17, мостовое полотно)</t>
  </si>
  <si>
    <t>Установка одностороннего оцинкованного барьерного ограждения высотой 1,1 м удерживающей способностью 350 кДж (У5) на пролетном строении  (Путепровод на транспортной развязке км 17, мостовое полотно)</t>
  </si>
  <si>
    <t>Установка одностороннего оцинкованного барьерного ограждения высотой 1,1 м удерживающей способностью 350 кДж (У5) на сопряжении  (Путепровод на транспортной развязке км 17, мостовое полотно)</t>
  </si>
  <si>
    <t>Окраска видимых  железобетонных поверхностей  (Путепровод на транспортной развязке км 17, мостовое полотно)</t>
  </si>
  <si>
    <t>Окраска металлоконструкций   (Путепровод на транспортной развязке км 17, мостовое полотно)</t>
  </si>
  <si>
    <t>Установка деформационных швов модульного типа, обеспечивающих перемещение ± 50 мм  (Путепровод на транспортной развязке км 17, мостовое полотно)</t>
  </si>
  <si>
    <t>Устройство переходного участка в зоне установки деформационных швов  минимальной толщиной 70 мм, шириной 2х250 мм  (Путепровод на транспортной развязке км 17, мостовое полотно)</t>
  </si>
  <si>
    <t>Монтаж металлического оцинкованного перильного ограждения  (Путепровод на транспортной развязке км 17, мостовое полотно)</t>
  </si>
  <si>
    <t>Устройство водоотводного металлического лотка  (Путепровод на транспортной развязке км 17, мостовое полотно)</t>
  </si>
  <si>
    <t>Устройство переходного участка в зоне установки деформационных швов минимальной толщиной 70 мм, шириной 2х250 мм  (Путепровод на транспортной развязке км 17, мостовое полотно)</t>
  </si>
  <si>
    <t>Устройство разделительного слоя между основанием лежня и грунтом насыпи - Нетканый геосинтетический материал  (Путепровод на транспортной развязке км 17, сопряжения)</t>
  </si>
  <si>
    <t>Устройство монолитных железобетонных лежней  (Путепровод на транспортной развязке км 17, сопряжения)</t>
  </si>
  <si>
    <t>Устройство монолитных железобетонных переходных плит, включая декоративную стенку и цоколи (Путепровод на транспортной развязке км 17, сопряжения)</t>
  </si>
  <si>
    <t>Устройство обмазочной гидроизоляции поверхностей (Путепровод на транспортной развязке км 17, сопряжения)</t>
  </si>
  <si>
    <t>Устройство нижнего слоя основания - Гравийно-песчаная смесь при максимальном размере зерен 80 мм С-4 толщиной 80мм -165 мм (Путепровод на транспортной развязке км 17, сопряжения)</t>
  </si>
  <si>
    <t>Устройство верхнего слоя основания из горячей плотной  щебеночной крупнозернистой смеси типа Б, марки II толщиной 16 см (Путепровод на транспортной развязке км 17, сопряжения)</t>
  </si>
  <si>
    <t xml:space="preserve">Устройство нижнего слоя покрытия из горячей плотной  щебеночной крупнозернистой смеси типа А, марки II толщиной 8 см (Путепровод на транспортной развязке км 17, сопряжения) </t>
  </si>
  <si>
    <t xml:space="preserve">Устройство верхнего слоя покрытия из щебёночно-мастичной асфальтобетонной смеси ЩМА-15 толщиной 4 см (Путепровод на транспортной развязке км 17, сопряжения) </t>
  </si>
  <si>
    <t>Устройство покрытия тротуаров на сопряжении (Путепровод на транспортной развязке км 17, сопряжения)</t>
  </si>
  <si>
    <t>Окраска видимых  железобетонных поверхностей (Путепровод на транспортной развязке км 17, сопряжения)</t>
  </si>
  <si>
    <t>Устройство железобетонных лестничных сходов (Путепровод на транспортной развязке км 17)</t>
  </si>
  <si>
    <t>Устройство обмазочной гидроизоляции поверхностей  (Путепровод на транспортной развязке км 17)</t>
  </si>
  <si>
    <t>Монтаж металлического оцинкованного перильного ограждения  (Путепровод на транспортной развязке км 17)</t>
  </si>
  <si>
    <t>Окраска открытых бетонных поверхностей  (Путепровод на транспортной развязке км 17)</t>
  </si>
  <si>
    <t>Устройство монолитного железобетонного ростверка  (Путепровод на транспортной развязке км 17, армогрунтовые насыпи)</t>
  </si>
  <si>
    <t>Устройство насыпи из песка  (Путепровод на транспортной развязке км 17, армогрунтовые насыпи)</t>
  </si>
  <si>
    <t>Устройство армогрунтовой насыпи, облицованной модульными бетонными блоками с армированием георешеткой и обустройством пристенного дренажа (Путепровод на транспортной развязке км 17, армогрунтовые насыпи)</t>
  </si>
  <si>
    <t>Устройство продольного дренажа из перфорированных труб ПЭ (Путепровод на транспортной развязке км 17, армогрунтовые насыпи)</t>
  </si>
  <si>
    <t>Устройство поперечного дренажа из труб ПЭ (Путепровод на транспортной развязке км 17, армогрунтовые насыпи)</t>
  </si>
  <si>
    <t>Устройство обмазочной гидроизоляции поверхностей (Путепровод на транспортной развязке км 17, армогрунтовые насыпи)</t>
  </si>
  <si>
    <t>Разработка грунта (транспортная развязка км 52, путепровод на ПК 3+73,46 съезда С-1, сооружение опор)</t>
  </si>
  <si>
    <t>Устройство покрытия из сборных железобетонных плит с  разборкой (перестановка 1 раз)  (транспортная развязка км 52, путепровод на ПК 3+73,46 съезда С-1, сооружение опор)</t>
  </si>
  <si>
    <t>Монтаж и демонтаж направляющего каркаса из индивидуального металла для забивки железобетонных свай  (транспортная развязка км 52, путепровод на ПК 3+73,46 съезда С-1, сооружение опор)</t>
  </si>
  <si>
    <t>Монтаж инвентарных металлоконструкций с  разборкой (перестановка 1 раза) для сооружения ригелей опор  (транспортная развязка км 52, путепровод на ПК 3+73,46 съезда С-1, сооружение опор)</t>
  </si>
  <si>
    <t>Забивка железобетонных свай  (транспортная развязка км 52, путепровод на ПК 3+73,46 съезда С-1, сооружение опор)</t>
  </si>
  <si>
    <t>Устройство монолитных железобетонных ростверков  (транспортная развязка км 52, путепровод на ПК 3+73,46 съезда С-1, сооружение опор)</t>
  </si>
  <si>
    <t>Устройство монолитных железобетонных тел опор (стоек)  (транспортная развязка км 52, путепровод на ПК 3+73,46 съезда С-1, сооружение опор)</t>
  </si>
  <si>
    <t>Устройство монолитных железобетонных открылков, шкафных стенок  (транспортная развязка км 52, путепровод на ПК 3+73,46 съезда С-1, сооружение опор)</t>
  </si>
  <si>
    <t>Устройство монолитных железобетонных насадок  (транспортная развязка км 52, путепровод на ПК 3+73,46 съезда С-1, сооружение опор)</t>
  </si>
  <si>
    <t>Устройство обмазочной гидроизоляции поверхностей (транспортная развязка км 52, путепровод на ПК 3+73,46 съезда С-1, сооружение опор)</t>
  </si>
  <si>
    <t>Окраска видимых  железобетонных поверхностей  (транспортная развязка км 52, путепровод на ПК 3+73,46 съезда С-1, сооружение опор)</t>
  </si>
  <si>
    <t>Устройство покрытия из сборных железобетонных плит с  разборкой  (транспортная развязка км 52, путепровод на ПК 3+73,46 съезда С-1, пролетное строение)</t>
  </si>
  <si>
    <t>Установка железобетонных балок пролетного строения длиной 33 м  (транспортная развязка км 52, путепровод на ПК 3+73,46 съезда С-1, пролетное строение)</t>
  </si>
  <si>
    <t xml:space="preserve">Устройство монолитной железобетонной плиты проезжей части  (транспортная развязка км 52, путепровод на ПК 3+73,46 съезда С-1, пролетное строение) </t>
  </si>
  <si>
    <t>Установка в плите проезжей части дренажных трубок из полиэтилена  (транспортная развязка км 52, путепровод на ПК 3+73,46 съезда С-1, пролетное строение)</t>
  </si>
  <si>
    <t>Устройство декоративного карниза  (транспортная развязка км 52, путепровод на ПК 3+73,46 съезда С-1, пролетное строение)</t>
  </si>
  <si>
    <t>Устройство резино-металлических опорных частей сейсмостойких разиером 300x400x164 под нагрузку 1800кН  (транспортная развязка км 52, путепровод на ПК 3+73,46 съезда С-1, пролетное строение)</t>
  </si>
  <si>
    <t>Окраска видимых  железобетонных поверхностей  (транспортная развязка км 52, путепровод на ПК 3+73,46 съезда С-1, пролетное строение)</t>
  </si>
  <si>
    <t>Устройство обмазочной гидроизоляции  (транспортная развязка км 52, путепровод на ПК 3+73,46 съезда С-1, мостовое полотно)</t>
  </si>
  <si>
    <t xml:space="preserve">Устройство нижнего слоя покрытия - плотный асфальтобетон из горячей щебеночной смеси типа Б, марки I толщиной 60 мм   (транспортная развязка км 52, путепровод на ПК 3+73,46 съезда С-1, мостовое полотно) </t>
  </si>
  <si>
    <t>Устройство верхнего слоя покрытия из щебёночно-мастичной асфальтобетонной смеси ЩМА-15 толщиной 5 см   (транспортная развязка км 52, путепровод на ПК 3+73,46 съезда С-1, мостовое полотно)</t>
  </si>
  <si>
    <t>Устройство однослойного покрытия служебных проходов монолитным бетоном толщиной 110 мм с армированием металлической сеткой   (транспортная развязка км 52, путепровод на ПК 3+73,46 съезда С-1, мостовое полотно)</t>
  </si>
  <si>
    <t>Нарезка в покрытии служебных проходов поперечных противоусадочных штраб с шагом 4 м, сечением 20х40 мм с заполнением полиуретановым герметиком    (транспортная развязка км 52, путепровод на ПК 3+73,46 съезда С-1, мостовое полотно)</t>
  </si>
  <si>
    <t>Устройство закрытого дренажа из сборных дренажных брикетов   (транспортная развязка км 52, путепровод на ПК 3+73,46 съезда С-1, мостовое полотно)</t>
  </si>
  <si>
    <t xml:space="preserve">Установка одностороннего оцинкованного барьерного ограждения высотой 1,1 м удерживающей способностью 350 кДж (У5)   (транспортная развязка км 52, путепровод на ПК 3+73,46 съезда С-1, мостовое полотно) </t>
  </si>
  <si>
    <t>Устройство переходного участка в зоне установки деформационных швов  минимальной толщиной 70 мм, шириной 2х250 мм   (транспортная развязка км 52, путепровод на ПК 3+73,46 съезда С-1, мостовое полотно)</t>
  </si>
  <si>
    <t>Монтаж металлического оцинкованного перильного ограждения   (транспортная развязка км 52, путепровод на ПК 3+73,46 съезда С-1, мостовое полотно)</t>
  </si>
  <si>
    <t>Устройство водоотводного металлического лотка   (транспортная развязка км 52, путепровод на ПК 3+73,46 съезда С-1, мостовое полотно)</t>
  </si>
  <si>
    <t>Устройство разделительного слоя между основанием лежня и грунтом насыпи - Нетканый геосинтетический материал   (транспортная развязка км 52, путепровод на ПК 3+73,46 съезда С-1, сопряжения)</t>
  </si>
  <si>
    <t>Устройство монолитных железобетонных лежней  (транспортная развязка км 52, путепровод на ПК 3+73,46 съезда С-1, сопряжения)</t>
  </si>
  <si>
    <t>Устройство монолитных железобетонных переходных плит, включая цоколи (транспортная развязка км 52, путепровод на ПК 3+73,46 съезда С-1, сопряжения)</t>
  </si>
  <si>
    <t>Устройство обмазочной гидроизоляции поверхностей (транспортная развязка км 52, путепровод на ПК 3+73,46 съезда С-1, сопряжения)</t>
  </si>
  <si>
    <t>Устройство нижнего слоя основания - Гравийно-песчаная смесь при максимальном размере зерен 80 мм С-4 толщиной 80мм -165 мм (транспортная развязка км 52, путепровод на ПК 3+73,46 съезда С-1, сопряжения)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</si>
  <si>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52, путепровод на ПК 3+73,46 съезда С-1, сопряжения)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</si>
  <si>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км 52, путепровод на ПК 3+73,46 съезда С-1, сопряжения)</t>
  </si>
  <si>
    <t xml:space="preserve">Устройство верхнего слоя покрытия из щебёночно-мастичной асфальтобетонной смеси ЩМА-15 толщиной 4 см (транспортная развязка км 52, путепровод на ПК 3+73,46 съезда С-1, сопряжения) </t>
  </si>
  <si>
    <t>Устройство покрытия тротуаров на сопряжении (транспортная развязка км 52, путепровод на ПК 3+73,46 съезда С-1, сопряжения)</t>
  </si>
  <si>
    <t>Нарезка в покрытии служебных проходов поперечных противоусадочных штраб с шагом 4 м, сечением 20х40 мм с заполнением полиуретановым герметиком (транспортная развязка км 52, путепровод на ПК 3+73,46 съезда С-1, сопряжения)</t>
  </si>
  <si>
    <t>Заполнение  мастикой зазора между переходными плитами и зубом устоев (транспортная развязка км 52, путепровод на ПК 3+73,46 съезда С-1, сопряжения)</t>
  </si>
  <si>
    <t>Устройство прокладки между устоем и переходной плитой из двух слоев гидроизоляции оклеечного типа (транспортная развязка км 52, путепровод на ПК 3+73,46 съезда С-1, сопряжения)</t>
  </si>
  <si>
    <t>Устройство щебеночной подготовки под цоколи перильного ограждения и шумозащитного экрана толщиной 150 мм (транспортная развязка км 52, путепровод на ПК 3+73,46 съезда С-1, сопряжения)</t>
  </si>
  <si>
    <t>Устройство монолитных железобетонных цоколей (транспортная развязка км 52, путепровод на ПК 3+73,46 съезда С-1, сопряжения)</t>
  </si>
  <si>
    <t>Устройство железобетонных лестничных сходов (транспортная развязка км 52, путепровод на ПК 3+73,46 съезда С-1)</t>
  </si>
  <si>
    <t>Устройство обмазочной гидроизоляции поверхностей  (транспортная развязка км 52, путепровод на ПК 3+73,46 съезда С-1)</t>
  </si>
  <si>
    <t>Монтаж металлического оцинкованного перильного ограждения  (транспортная развязка км 52, путепровод на ПК 3+73,46 съезда С-1)</t>
  </si>
  <si>
    <t>Окраска видимых железобетонных поверхностей опоры  (транспортная развязка км 52, путепровод на ПК 3+73,46 съезда С-1)</t>
  </si>
  <si>
    <t>Устройство монолитного железобетонного ростверка  (транспортная развязка км 52, путепровод на ПК 3+73,46 съезда С-1, армогрунтовые насыпи)</t>
  </si>
  <si>
    <t>Устройство насыпи из песка  (транспортная развязка км 52, путепровод на ПК 3+73,46 съезда С-1, армогрунтовые насыпи)</t>
  </si>
  <si>
    <t>Устройство армогрунтовой насыпи, облицованной модульными бетонными блоками с армированием георешеткой и обустройством пристенного дренажа (транспортная развязка км 52, путепровод на ПК 3+73,46 съезда С-1, армогрунтовые насыпи)</t>
  </si>
  <si>
    <t>Устройство продольного дренажа из перфорированных труб ПЭ (транспортная развязка км 52, путепровод на ПК 3+73,46 съезда С-1, армогрунтовые насыпи)</t>
  </si>
  <si>
    <t>Устройство поперечного дренажа из труб ПЭ (транспортная развязка км 52, путепровод на ПК 3+73,46 съезда С-1, армогрунтовые насыпи)</t>
  </si>
  <si>
    <t>Устройство обмазочной гидроизоляции поверхностей (транспортная развязка км 52, путепровод на ПК 3+73,46 съезда С-1, армогрунтовые насыпи)</t>
  </si>
  <si>
    <t>Устройство насыпи из покупного грунта (профильный объем) (транспортная развязка км 52)</t>
  </si>
  <si>
    <t>Устройство кюветов  (транспортная развязка км 52)</t>
  </si>
  <si>
    <t>Укрепление откосов насыпи, кюветов засевом многолетних трав  (транспортная развязка км 52)</t>
  </si>
  <si>
    <t>Укрепление откосов и дна кюветов монолитным бетоном  марки В20 по слою щебня М 600  (транспортная развязка км 52)</t>
  </si>
  <si>
    <t>Укрепление откосов земляного полотна монолитным бетоном  марки В20 по слою щебня М 600 с укладкой металлической сетки  (транспортная развязка км 52)</t>
  </si>
  <si>
    <t>Укладка материала геотекстильного нетканого иглопробивного  (транспортная развязка км 52, дорожная одежда по типу ДО1)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</si>
  <si>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52, дорожная одежда по типу ДО1)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</si>
  <si>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52, дорожная одежда по типу ДО1)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</si>
  <si>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км 52, дорожная одежда по типу ДО1)</t>
  </si>
  <si>
    <t>Устройство верхнего слоя покрытия из щебёночно-мастичной асфальтобетонной смеси ЩМА-15 толщиной 5 см (транспортная развязка км 52, дорожная одежда по типу ДО1)</t>
  </si>
  <si>
    <t>Укладка материала геотекстильного нетканого иглопробивного (транспортная развязка км 52, дорожная одежда по типу ДО2)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</si>
  <si>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52, дорожная одежда по типу ДО2)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</si>
  <si>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км 52, дорожная одежда по типу ДО2)</t>
  </si>
  <si>
    <t>Устройство верхнего слоя основания из горячей плотной  щебеночной крупнозернистой смеси типа Б, марки II толщиной 9 см (транспортная развязка км 52, дорожная одежда по типу ДО2)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</si>
  <si>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52, дорожная одежда по типу ДО2)</t>
  </si>
  <si>
    <t>Устройство верхнего слоя покрытия из щебёночно-мастичной асфальтобетонной смеси ЩМА-15 толщиной 5 см  (транспортная развязка км 52, дорожная одежда по типу ДО2)</t>
  </si>
  <si>
    <t>Укладка материала геотекстильного нетканого иглопробивного (транспортная развязка км 52, дорожная одежда по типу ДО1, стесненные условия)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</si>
  <si>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км 52, дорожная одежда по типу ДО1, стесненные условия)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</si>
  <si>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км 52, дорожная одежда по типу ДО1, стесненные условия)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</si>
  <si>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км 52, дорожная одежда по типу ДО1, стесненные условия)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</si>
  <si>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км 52, дорожная одежда по типу ДО1, стесненные условия)</t>
  </si>
  <si>
    <t>Устройство верхнего слоя покрытия из щебёночно-мастичной асфальтобетонной смеси ЩМА-15 толщиной 5 см  (транспортная развязка км 52, дорожная одежда по типу ДО1, стесненные условия)</t>
  </si>
  <si>
    <t>Обрубка кромок существующего асфальтобетонного покрытия hср=18 см, на ширину до 0,25 м вручную  с погрузкой и транспортировкой материала от разборки (транспортная развязка км 52, дорожная одежда по типу ДО3, усиление, стесненные условия)</t>
  </si>
  <si>
    <t>Срезка существующего слоя асфальтобетонного покрытия,  средняя толщина слоя 0.05 м (транспортная развязка км 52, дорожная одежда по типу ДО3, усиление, стесненные условия)</t>
  </si>
  <si>
    <t>Устройство выравнивающего слоя из горячей плотной  щебеночной крупнозернистой смеси типа А, марки II  средней толщиной 10 см  (транспортная развязка км 52, дорожная одежда по типу ДО3, усиление, стесненные условия)</t>
  </si>
  <si>
    <t>Укладка геосетки размером ячейки 25х25 на выравнивающий слой покрытия (транспортная развязка км 52, дорожная одежда по типу ДО3, усиление, стесненные условия)</t>
  </si>
  <si>
    <t>Устройство слоя основания из горячей плотной  щебеночной крупнозернистой смеси типа Б, марки II толщиной 16 см, укладываемого в 2 слоя (транспортная развязка км 52, дорожная одежда по типу ДО3, усиление, стесненные условия)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</si>
  <si>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км 52, дорожная одежда по типу ДО3, усиление, стесненные условия)</t>
  </si>
  <si>
    <t>Устройство верхнего слоя покрытия из щебёночно-мастичной асфальтобетонной смеси ЩМА-15 толщиной 5 см (транспортная развязка км 52, дорожная одежда по типу ДО3, усиление, стесненные условия)</t>
  </si>
  <si>
    <t>Устройство присыпных обочин (профильный объем)(транспортная развязка км 52)</t>
  </si>
  <si>
    <t>Укрепление обочин щебеночно-мастичной асфальтобетонной смесью ЩМА-15 толщиной 5 см, на слое основания из асфальтогранулята, толщиной 8 см  (транспортная развязка км 52)</t>
  </si>
  <si>
    <t>Укрепление обочин засевом трав по слою плодородного грунта, толщиной 15 см (транспортная развязка км 52)</t>
  </si>
  <si>
    <t>Устройство слоя основания из гравийно-песчаной смеси при максимальном размере зерен 80 мм С-4 толщиной 20 см (транспортная развязка км 52, площадки ТП)</t>
  </si>
  <si>
    <t>Устройство слоя покрытия из горячей плотной  щебеночной мелкозернистой смеси типа Б, марки II толщиной 5 см (транспортная развязка км 52, площадки ТП)</t>
  </si>
  <si>
    <t>Установка бетонного бортового камня марки БР 100.30.18 (транспортная развязка км 52, водоотвод)</t>
  </si>
  <si>
    <t>Устройство прикромочного лотка (транспортная развязка км 52, водоотвод)</t>
  </si>
  <si>
    <t>Устройство сброса воды из монолитного бетона и сборных конструкций при встречных уклонах (транспортная развязка км 52, водоотвод)</t>
  </si>
  <si>
    <t>Устройство сброса воды из монолитного бетона и сборных конструкций при односторонних уклонах (транспортная развязка км 52, водоотвод)</t>
  </si>
  <si>
    <t>Устройство сброса воды из монолитного бетона и сборных конструкций при встречных уклонах (в местах установки освещения) (транспортная развязка км 52, водоотвод)</t>
  </si>
  <si>
    <t>Устройство сброса воды из монолитного бетона и сборных конструкций при односторонних уклонах (в местах установки освещения) (транспортная развязка км 52, водоотвод)</t>
  </si>
  <si>
    <t>Устройство сброса воды из монолитного бетона и сборных конструкций (в местах установки акустических экранов) (транспортная развязка км 52, водоотвод)</t>
  </si>
  <si>
    <t>Устройство железобетонных сборных дождеприемных колодцев диаметром -1,0 м (транспортная развязка км 52, водоотвод)</t>
  </si>
  <si>
    <t>Устройство полипропиленовых труб (транспортная развязка км 52, водоотвод)</t>
  </si>
  <si>
    <t>Устройство телескопических лотков по откосу насыпи (транспортная развязка км 52, водоотвод)</t>
  </si>
  <si>
    <t>Устройство гасителя у подошвы насыпи (транспортная развязка км 52, водоотвод)</t>
  </si>
  <si>
    <t>Устройство гасителей в кювете  (транспортная развязка км 52, водоотвод)</t>
  </si>
  <si>
    <t>Устройство гасителя у подошвы насыпи пешеходной дорожки (транспортная развязка км 52, водоотвод)</t>
  </si>
  <si>
    <t>Устройство водоотводных лотков (транспортная развязка км 52, водоотвод)</t>
  </si>
  <si>
    <t>Строительство водопропускных металлических гофрированных труб отверстием 1,0 м  (транспортная развязка км 52, водоотвод)</t>
  </si>
  <si>
    <t>Строительство водопропускных металлических гофрированных труб отверстием 1,5 м (транспортная развязка км 52, водоотвод)</t>
  </si>
  <si>
    <t>Тротуары (транспортная развязка км 52)</t>
  </si>
  <si>
    <t>Пешеходные дорожки  (транспортная развязка км 52)</t>
  </si>
  <si>
    <t>Автобусные остановки.Устройство автопавильона  (транспортная развязка км 52)</t>
  </si>
  <si>
    <t>Установка дорожных знаков  (транспортная развязка км 52, организация движения на период эксплуатации)</t>
  </si>
  <si>
    <t>Устройство присыпных берм для дорожных знаков (профильный объем) (транспортная развязка км 52, организация движения на период эксплуатации)</t>
  </si>
  <si>
    <t>Установка металлических рамных опор  (транспортная развязка км 52, организация движения на период эксплуатации)</t>
  </si>
  <si>
    <t>Устройство дорожной разметки из термопластика  (транспортная развязка км 52, организация движения на период эксплуатации)</t>
  </si>
  <si>
    <t>Устройство дорожной разметки краской  (транспортная развязка км 52, организация движения на период эксплуатации)</t>
  </si>
  <si>
    <t>Установка водоналивных буферов  (транспортная развязка км 52, организация движения на период эксплуатации)</t>
  </si>
  <si>
    <t>Установка демпфирующих устройств  (транспортная развязка км 52, организация движения на период эксплуатации)</t>
  </si>
  <si>
    <t>Устройство одностороннего металлического барьерного ограждения с удерживающей способностью 250КДж(У3)  (транспортная развязка км 52, организация движения на период эксплуатации)</t>
  </si>
  <si>
    <t>Устройство одностороннего металлического барьерного ограждения с удерживающей способностью 300КДж(У4)  (транспортная развязка км 52, организация движения на период эксплуатации)</t>
  </si>
  <si>
    <t>Устройство двустороннего металлического барьерного ограждения с удерживающей способностью 300КДж(У4)  (транспортная развязка км 52, организация движения на период эксплуатации)</t>
  </si>
  <si>
    <t>Устройство сопрягающего участка одностороннего металлического барьерного ограждения с удерживающей способностью 250КДж(У3)  (транспортная развязка км 52, организация движения на период эксплуатации)</t>
  </si>
  <si>
    <t>Устройство начальных, конечных и переходных участков одностороннего металлического барьерного ограждения с удерживающей способностью 300КДж(У4)  (транспортная развязка км 52, организация движения на период эксплуатации)</t>
  </si>
  <si>
    <t>Устройство переходного участка одностороннего металлического барьерного ограждения с удерживающей способностью 350КДж(У5)  (транспортная развязка км 52, организация движения на период эксплуатации)</t>
  </si>
  <si>
    <t>Устройство сопрягающего участка двустороннего металлического барьерного ограждения с удерживающей способностью 300КДж(У4)  (транспортная развязка км 52, организация движения на период эксплуатации)</t>
  </si>
  <si>
    <t>Устройство парапетного ограждения  (транспортная развязка км 52, организация движения на период эксплуатации)</t>
  </si>
  <si>
    <t>Устройство сетчатого ограждения   (транспортная развязка км 52, организация движения на период эксплуатации)</t>
  </si>
  <si>
    <t>Забивка железобетонных свай (Путепровод для связи разобщенных территорий ПК 17+74,76, крайние опоры)</t>
  </si>
  <si>
    <t>Устройство монолитных железобетонных ростверков (Путепровод для связи разобщенных территорий ПК 17+74,76, крайние опоры)</t>
  </si>
  <si>
    <t>Устройство монолитных железобетонных тел устоев (Путепровод для связи разобщенных территорий ПК 17+74,76, крайние опоры)</t>
  </si>
  <si>
    <t>Устройство монолитных железобетонных насадок, открылков, шкафных стенок, подферменных площадок (Путепровод для связи разобщенных территорий ПК 17+74,76, крайние опоры)</t>
  </si>
  <si>
    <t>Устройство обмазочной гидроизоляции (Путепровод для связи разобщенных территорий ПК 17+74,76, крайние опоры)</t>
  </si>
  <si>
    <t>Окраска открытых железобетонных поверхностей устоев   (Путепровод для связи разобщенных территорий ПК 17+74,76, крайние опоры)</t>
  </si>
  <si>
    <t>Устройство водоотвода по стойкам опор  (Путепровод для связи разобщенных территорий ПК 17+74,76, крайние опоры)</t>
  </si>
  <si>
    <t>Забивка железобетонных свай  (Путепровод для связи разобщенных территорий ПК 17+74,76, промежуточные опоры)</t>
  </si>
  <si>
    <t>Устройство монолитных железобетонных ростверков    (Путепровод для связи разобщенных территорий ПК 17+74,76, промежуточные опоры)</t>
  </si>
  <si>
    <t>Устройство монолитных железобетонных стоек опор   (Путепровод для связи разобщенных территорий ПК 17+74,76, промежуточные опоры)</t>
  </si>
  <si>
    <t>Устройство монолитных железобетонных ригелей   (Путепровод для связи разобщенных территорий ПК 17+74,76, промежуточные опоры)</t>
  </si>
  <si>
    <t>Устройство монолитных железобетонных подферменных площадок   (Путепровод для связи разобщенных территорий ПК 17+74,76, промежуточные опоры)</t>
  </si>
  <si>
    <t>Устройство обмазочной гидроизоляции   (Путепровод для связи разобщенных территорий ПК 17+74,76, промежуточные опоры)</t>
  </si>
  <si>
    <t>Окраска железобетонных конструкций опор   (Путепровод для связи разобщенных территорий ПК 17+74,76, промежуточные опоры)</t>
  </si>
  <si>
    <t>Установка  сейсмостойких опорных частей   размером 20х40х14.4   (Путепровод для связи разобщенных территорий ПК 17+74,76, пролетные строения)</t>
  </si>
  <si>
    <t>Установка резиновых опорных частей  РОЧ размером 15х20х2.4 (Путепровод для связи разобщенных территорий ПК 17+74,76, пролетные строения)</t>
  </si>
  <si>
    <t>Установка железобетонных балок пролетного строения  длиной 24 м (Путепровод для связи разобщенных территорий ПК 17+74,76, пролетные строения)</t>
  </si>
  <si>
    <t>Сооружение из монолитного железобетона плиты проезжей части (в том числе температурная неразрезность) (Путепровод для связи разобщенных территорий ПК 17+74,76, пролетные строения)</t>
  </si>
  <si>
    <t>Окраска видимых поверхностей  пролетного строения (Путепровод для связи разобщенных территорий ПК 17+74,76, пролетные строения)</t>
  </si>
  <si>
    <t>Устройство обмазочной гидроизоляции (Путепровод для связи разобщенных территорий ПК 17+74,76, мостовое полотно)</t>
  </si>
  <si>
    <t>Устройство нижнего слоя асфальтобетонного покрытия толщиной 0.06 м из плотного асфальтобетона типа Б марки II  (Путепровод для связи разобщенных территорий ПК 17+74,76, мостовое полотно)</t>
  </si>
  <si>
    <t>Устройство верхнего слоя асфальтобетонного покрытия толщиной 0.05 м из  мелкозернистого  асфальтобетона типа Б марки II  (Путепровод для связи разобщенных территорий ПК 17+74,76, мостовое полотно)</t>
  </si>
  <si>
    <t>Устройство однослойного бетонного покрытия служебных проходов толщиной 0,11 м  (Путепровод для связи разобщенных территорий ПК 17+74,76, мостовое полотно)</t>
  </si>
  <si>
    <t>Устройство  мастичных швов  (Путепровод для связи разобщенных территорий ПК 17+74,76, мостовое полотно)</t>
  </si>
  <si>
    <t>Устройство закрытого дренажа  (Путепровод для связи разобщенных территорий ПК 17+74,76, мостовое полотно)</t>
  </si>
  <si>
    <t>Установка чугунных труб с воронками и решетками  (Путепровод для связи разобщенных территорий ПК 17+74,76, мостовое полотно)</t>
  </si>
  <si>
    <t>Установка одностороннего оцинкованного барьерного ограждения  удерживающей способностью У3 250 кДж  (Путепровод для связи разобщенных территорий ПК 17+74,76, мостовое полотно)</t>
  </si>
  <si>
    <t>Монтаж металлического оцинкованного перильного ограждения  (Путепровод для связи разобщенных территорий ПК 17+74,76, мостовое полотно)</t>
  </si>
  <si>
    <t>Устройство водонепроницаемых деформационных швов на продольные перемещения 80 мм  (Путепровод для связи разобщенных территорий ПК 17+74,76, мостовое полотно)</t>
  </si>
  <si>
    <t>Устройство водоотводного металлического лотка  (Путепровод для связи разобщенных территорий ПК 17+74,76, мостовое полотно)</t>
  </si>
  <si>
    <t>Устройство лежней из монолитного железобетона  (Путепровод для связи разобщенных территорий ПК 17+74,76, сопряжение)</t>
  </si>
  <si>
    <t>Устройство переходных плит из монолитного железобетона   (Путепровод для связи разобщенных территорий ПК 17+74,76, сопряжение)</t>
  </si>
  <si>
    <t>Устройство дорожной одежды на переходных плитах   (Путепровод для связи разобщенных территорий ПК 17+74,76, сопряжение)</t>
  </si>
  <si>
    <t>Устройство покрытия на служебных проходах   (Путепровод для связи разобщенных территорий ПК 17+74,76, сопряжение)</t>
  </si>
  <si>
    <t>Засыпка за устоем дренирующим грунтом   (Путепровод для связи разобщенных территорий ПК 17+74,76, сопряжение)</t>
  </si>
  <si>
    <t>Устройство лестничных сходов   (Путепровод для связи разобщенных территорий ПК 17+74,76)</t>
  </si>
  <si>
    <t>Устройство обмазочной гидроизоляции поверхностей   (Путепровод для связи разобщенных территорий ПК 17+74,76)</t>
  </si>
  <si>
    <t>Устройство перильного ограждения лестничных сходов  с окраской   (Путепровод для связи разобщенных территорий ПК 17+74,76)</t>
  </si>
  <si>
    <t>Устройство монолитных железобетонных ростверков   (Путепровод для связи разобщенных территорий ПК 17+74,76, армогрунтовые подпорные стенки)</t>
  </si>
  <si>
    <t>Устройство облицовки армогрунтовых подпорных стен (Путепровод для связи разобщенных территорий ПК 17+74,76, армогрунтовые подпорные стенки)</t>
  </si>
  <si>
    <t>Устройство армогрунтовой насыпи (Путепровод для связи разобщенных территорий ПК 17+74,76, армогрунтовые подпорные стенки)</t>
  </si>
  <si>
    <t>Устройство пристенного дренажа (Путепровод для связи разобщенных территорий ПК 17+74,76, армогрунтовые подпорные стенки)</t>
  </si>
  <si>
    <t>Устройство водосбросных лотков (Путепровод для связи разобщенных территорий ПК 17+74,76, армогрунтовые подпорные стенки)</t>
  </si>
  <si>
    <t>Устройство насыпи (профильный объем) (Дорожная часть ПК 17+74,76)</t>
  </si>
  <si>
    <t>Укрепление откосов насыпи посевом многолетних трав по слою плодородного грунта 0.15 м  (Дорожная часть ПК 17+74,76)</t>
  </si>
  <si>
    <t>Устройство слоя покрытия из гравийно-песчаной смеси, толщиной 30 см  (Дорожная часть ПК 17+74,76)</t>
  </si>
  <si>
    <t>Укрепление обочин из гравийно-песчаной смеси, толщиной 30 см  (Дорожная часть ПК 17+74,76)</t>
  </si>
  <si>
    <t>Установка односторонненго барьерного ограждения 190 кДж  (Дорожная часть ПК 17+74,76)</t>
  </si>
  <si>
    <t>Установка односторонненго барьерного ограждения 250 кДж  (Дорожная часть ПК 17+74,76)</t>
  </si>
  <si>
    <t>Установка начальных и конечных участков барьерного ограждения (Lучастка=12 м)  (Дорожная часть ПК 17+74,76)</t>
  </si>
  <si>
    <t>Установка сигнальных столбиков  (Дорожная часть ПК 17+74,76)</t>
  </si>
  <si>
    <t>Забивка железобетонных свай  (Путепровод ПК 306+90, крайние опоры)</t>
  </si>
  <si>
    <t>Устройство монолитных железобетонных ростверков   (Путепровод ПК 306+90, крайние опоры)</t>
  </si>
  <si>
    <t>Устройство монолитных железобетонных тел устоев   (Путепровод ПК 306+90, крайние опоры)</t>
  </si>
  <si>
    <t>Устройство монолитных железобетонных насадок, открылков, шкафных стенок, подферменных площадок  (Путепровод ПК 306+90, крайние опоры)</t>
  </si>
  <si>
    <t>Устройство обмазочной гидроизоляции  (Путепровод ПК 306+90, крайние опоры)</t>
  </si>
  <si>
    <t>Окраска открытых железобетонных поверхностей устоев   (Путепровод ПК 306+90, крайние опоры)</t>
  </si>
  <si>
    <t>Устройство водоотвода по стойкам опор  (Путепровод ПК 306+90, крайние опоры)</t>
  </si>
  <si>
    <t>Забивка железобетонных свай  (Путепровод ПК 306+90, промежуточные опоры)</t>
  </si>
  <si>
    <t xml:space="preserve">Устройство монолитных железобетонных ростверков (Путепровод ПК 306+90, промежуточные опоры) </t>
  </si>
  <si>
    <t xml:space="preserve">Устройство монолитных железобетонных стоек опор (Путепровод ПК 306+90, промежуточные опоры) </t>
  </si>
  <si>
    <t xml:space="preserve">Устройство монолитных железобетонных подферменных площадок (Путепровод ПК 306+90, промежуточные опоры) </t>
  </si>
  <si>
    <t>Устройство обмазочной гидроизоляции (Путепровод ПК 306+90, промежуточные опоры)</t>
  </si>
  <si>
    <t>Окраска железобетонных конструкций опор  (Путепровод ПК 306+90, промежуточные опоры)</t>
  </si>
  <si>
    <t>Установка  сейсмостойких опорных частей   размером 20х40х14.4 (Путепровод ПК 306+90, пролетные строения)</t>
  </si>
  <si>
    <t>Установка резиновых опорных частей  РОЧ размером 15х20х2.4 (Путепровод ПК 306+90, пролетные строения)</t>
  </si>
  <si>
    <t>Установка железобетонных балок пролетного строения  длиной 24 м (Путепровод ПК 306+90, пролетные строения)</t>
  </si>
  <si>
    <t>Сооружение из монолитного железобетона плиты проезжей части (в том числе температурная неразрезность) (Путепровод ПК 306+90, пролетные строения)</t>
  </si>
  <si>
    <t>Окраска видимых поверхностей  пролетного строения (Путепровод ПК 306+90, пролетные строения)</t>
  </si>
  <si>
    <t>Устройство обмазочной гидроизоляции (Путепровод ПК 306+90, мостовое полотно)</t>
  </si>
  <si>
    <t>Устройство нижнего слоя асфальтобетонного покрытия толщиной 0.06 м из плотного асфальтобетона типа Б марки II  (Путепровод ПК 306+90, мостовое полотно)</t>
  </si>
  <si>
    <t>Устройство верхнего слоя асфальтобетонного покрытия толщиной 0.05 м из  мелкозернистого  асфальтобетона типа Б марки II  (Путепровод ПК 306+90, мостовое полотно)</t>
  </si>
  <si>
    <t>Устройство однослойного бетонного покрытия служебных проходов толщиной 0,11 м  (Путепровод ПК 306+90, мостовое полотно)</t>
  </si>
  <si>
    <t>Устройство  мастичных швов (Путепровод ПК 306+90, мостовое полотно)</t>
  </si>
  <si>
    <t>Устройство закрытого дренажа  (Путепровод ПК 306+90, мостовое полотно)</t>
  </si>
  <si>
    <t>Установка чугунных труб с воронками и решетками  (Путепровод ПК 306+90, мостовое полотно)</t>
  </si>
  <si>
    <t>Установка одностороннего оцинкованного барьерного ограждения  удерживающей способностью У3 250 кДж  (Путепровод ПК 306+90, мостовое полотно)</t>
  </si>
  <si>
    <t>Монтаж металлического оцинкованного перильного ограждения  (Путепровод ПК 306+90, мостовое полотно)</t>
  </si>
  <si>
    <t>Устройство водонепроницаемых деформационных швов на продольные перемещения 80 мм  (Путепровод ПК 306+90, мостовое полотно)</t>
  </si>
  <si>
    <t>Устройство водоотводного металлического лотка  (Путепровод ПК 306+90, мостовое полотно)</t>
  </si>
  <si>
    <t>Устройство лежней из монолитного железобетона  (Путепровод ПК 306+90, сопряжения)</t>
  </si>
  <si>
    <t>Устройство переходных плит из монолитного железобетона  (Путепровод ПК 306+90, сопряжения)</t>
  </si>
  <si>
    <t>Устройство дорожной одежды на переходных плитах  (Путепровод ПК 306+90, сопряжения)</t>
  </si>
  <si>
    <t>Устройство покрытия на служебных проходах  (Путепровод ПК 306+90, сопряжения)</t>
  </si>
  <si>
    <t>Засыпка за устоем дренирующим грунтом   (Путепровод ПК 306+90, сопряжения)</t>
  </si>
  <si>
    <t>Устройство лестничных сходов  (Путепровод ПК 306+90)</t>
  </si>
  <si>
    <t>Устройство обмазочной гидроизоляции поверхностей  (Путепровод ПК 306+90)</t>
  </si>
  <si>
    <t>Устройство перильного ограждения лестничных сходов  с окраской  (Путепровод ПК 306+90)</t>
  </si>
  <si>
    <t>Устройство монолитных железобетонных ростверков  (Путепровод ПК 306+90, армогрунтовые подпорные стены)</t>
  </si>
  <si>
    <t>Устройство облицовки армогрунтовых подпорных стен (Путепровод ПК 306+90, армогрунтовые подпорные стены)</t>
  </si>
  <si>
    <t>Устройство армогрунтовой насыпи (Путепровод ПК 306+90, армогрунтовые подпорные стены)</t>
  </si>
  <si>
    <t>Устройство пристенного дренажа (Путепровод ПК 306+90, армогрунтовые подпорные стены)</t>
  </si>
  <si>
    <t>Устройство водосбросных лотков (Путепровод ПК 306+90, армогрунтовые подпорные стены)</t>
  </si>
  <si>
    <t>Укрепление откосов (Путепровод ПК 306+90, армогрунтовые подпорные стены)</t>
  </si>
  <si>
    <t>Устройство насыпи (профильный объем) (Дорожная часть ПК 306+90,00)</t>
  </si>
  <si>
    <t>Укрепление откосов насыпи посевом многолетних трав по слою плодородного грунта 0.15 м (Дорожная часть ПК 306+90,00)</t>
  </si>
  <si>
    <t>Устройство слоя покрытия из гравийно-песчаной смеси, толщиной 30 см (Дорожная часть ПК 306+90,00)</t>
  </si>
  <si>
    <t>Укрепление обочин из гравийно-песчаной смеси, толщиной 30 см (Дорожная часть ПК 306+90,00)</t>
  </si>
  <si>
    <t>Установка односторонненго барьерного ограждения 190 кДж (Дорожная часть ПК 306+90,00)</t>
  </si>
  <si>
    <t>Установка односторонненго барьерного ограждения 250 кДж (Дорожная часть ПК 306+90,00)</t>
  </si>
  <si>
    <t>Установка начальных и конечных участков барьерного ограждения (Lучастка=12 м) (Дорожная часть ПК 306+90,00)</t>
  </si>
  <si>
    <t>Установка сигнальных столбиков (Дорожная часть ПК 306+90,00)</t>
  </si>
  <si>
    <t>Забивка железобетонных свай  (Путепровод ПК 329+93,60, крайние опоры)</t>
  </si>
  <si>
    <t>Устройство монолитных железобетонных ростверков  (Путепровод ПК 329+93,60, крайние опоры)</t>
  </si>
  <si>
    <t>Устройство монолитных железобетонных тел устоев  (Путепровод ПК 329+93,60, крайние опоры)</t>
  </si>
  <si>
    <t>Устройство обмазочной гидроизоляции  (Путепровод ПК 329+93,60, крайние опоры)</t>
  </si>
  <si>
    <t>Устройство монолитных железобетонных насадок, открылков, шкафных стенок, подферменных площадок  (Путепровод ПК 329+93,60, крайние опоры)</t>
  </si>
  <si>
    <t xml:space="preserve">Окраска открытых железобетонных поверхностей устоев   (Путепровод ПК 329+93,60, крайние опоры) </t>
  </si>
  <si>
    <t>Устройство водоотвода по стойкам опор  (Путепровод ПК 329+93,60, крайние опоры)</t>
  </si>
  <si>
    <t>Забивка железобетонных свай   (Путепровод ПК 329+93,60, промежуточные опоры)</t>
  </si>
  <si>
    <t>Устройство монолитных железобетонных ростверков   (Путепровод ПК 329+93,60, промежуточные опоры)</t>
  </si>
  <si>
    <t xml:space="preserve">Устройство монолитных железобетонных стоек опор  (Путепровод ПК 329+93,60, промежуточные опоры) </t>
  </si>
  <si>
    <t>Устройство монолитных железобетонных ригелей  (Путепровод ПК 329+93,60, промежуточные опоры)</t>
  </si>
  <si>
    <t xml:space="preserve">Устройство монолитных железобетонных подферменных площадок  (Путепровод ПК 329+93,60, промежуточные опоры) </t>
  </si>
  <si>
    <t>Устройство обмазочной гидроизоляции  (Путепровод ПК 329+93,60, промежуточные опоры)</t>
  </si>
  <si>
    <t xml:space="preserve">Окраска железобетонных конструкций опор  (Путепровод ПК 329+93,60, промежуточные опоры) </t>
  </si>
  <si>
    <t>Установка  сейсмостойких опорных частей   размером 20х40х14.4   (Путепровод ПК 329+93,60, пролетные строения)</t>
  </si>
  <si>
    <t>Установка резиновых опорных частей  РОЧ размером 15х20х2.4 (Путепровод ПК 329+93,60, пролетные строения)</t>
  </si>
  <si>
    <t>Установка железобетонных балок пролетного строения  длиной 24 м (Путепровод ПК 329+93,60, пролетные строения)</t>
  </si>
  <si>
    <t>Сооружение из монолитного железобетона плиты проезжей части (в том числе температурная неразрезность) (Путепровод ПК 329+93,60, пролетные строения)</t>
  </si>
  <si>
    <t>Окраска видимых поверхностей  пролетного строения (Путепровод ПК 329+93,60, пролетные строения)</t>
  </si>
  <si>
    <t>Устройство обмазочной гидроизоляции (Путепровод ПК 329+93,60, мостовое полотно)</t>
  </si>
  <si>
    <t>Устройство нижнего слоя асфальтобетонного покрытия толщиной 0.06 м из плотного асфальтобетона типа Б марки II  (Путепровод ПК 329+93,60, мостовое полотно)</t>
  </si>
  <si>
    <t>Устройство верхнего слоя асфальтобетонного покрытия толщиной 0.05 м из  мелкозернистого  асфальтобетона типа Б марки II  (Путепровод ПК 329+93,60, мостовое полотно)</t>
  </si>
  <si>
    <t>Устройство однослойного бетонного покрытия служебных проходов толщиной 0,11 м  (Путепровод ПК 329+93,60, мостовое полотно)</t>
  </si>
  <si>
    <t>Устройство  мастичных швов  (Путепровод ПК 329+93,60, мостовое полотно)</t>
  </si>
  <si>
    <t>Устройство закрытого дренажа  (Путепровод ПК 329+93,60, мостовое полотно)</t>
  </si>
  <si>
    <t>Установка чугунных труб с воронками и решетками  (Путепровод ПК 329+93,60, мостовое полотно)</t>
  </si>
  <si>
    <t>Установка одностороннего оцинкованного барьерного ограждения  удерживающей способностью У3 250 кДж  (Путепровод ПК 329+93,60, мостовое полотно)</t>
  </si>
  <si>
    <t>Монтаж металлического оцинкованного перильного ограждения  (Путепровод ПК 329+93,60, мостовое полотно)</t>
  </si>
  <si>
    <t>Устройство водонепроницаемых деформационных швов на продольные перемещения 80 мм  (Путепровод ПК 329+93,60, мостовое полотно)</t>
  </si>
  <si>
    <t>Устройство водоотводного металлического лотка  (Путепровод ПК 329+93,60, мостовое полотно)</t>
  </si>
  <si>
    <t>Устройство лежней из монолитного железобетона  (Путепровод ПК 329+93,60, сопряжения)</t>
  </si>
  <si>
    <t>Устройство переходных плит из монолитного железобетона  (Путепровод ПК 329+93,60, сопряжения)</t>
  </si>
  <si>
    <t>Устройство дорожной одежды на переходных плитах  (Путепровод ПК 329+93,60, сопряжения)</t>
  </si>
  <si>
    <t xml:space="preserve">Устройство покрытия на служебных проходах  (Путепровод ПК 329+93,60, сопряжения)  </t>
  </si>
  <si>
    <t xml:space="preserve">Засыпка за устоем дренирующим грунтом  (Путепровод ПК 329+93,60, сопряжения) </t>
  </si>
  <si>
    <t>Устройство лестничных сходов  (Путепровод ПК 329+93,60)</t>
  </si>
  <si>
    <t>Устройство обмазочной гидроизоляции поверхностей (Путепровод ПК 329+93,60)</t>
  </si>
  <si>
    <t>Устройство перильного ограждения лестничных сходов  с окраской (Путепровод ПК 329+93,60)</t>
  </si>
  <si>
    <t>Устройство монолитных железобетонных ростверков  (Путепровод ПК 329+93,60, армогрунтовые подпорные стены)</t>
  </si>
  <si>
    <t>Устройство облицовки армогрунтовых подпорных стен (Путепровод ПК 329+93,60, армогрунтовые подпорные стены)</t>
  </si>
  <si>
    <t>Устройство армогрунтовой насыпи (Путепровод ПК 329+93,60, армогрунтовые подпорные стены)</t>
  </si>
  <si>
    <t>Устройство пристенного дренажа (Путепровод ПК 329+93,60, армогрунтовые подпорные стены)</t>
  </si>
  <si>
    <t>Устройство водосбросных лотков (Путепровод ПК 329+93,60, армогрунтовые подпорные стены)</t>
  </si>
  <si>
    <t>Укрепление откосов (Путепровод ПК 329+93,60, армогрунтовые подпорные стены)</t>
  </si>
  <si>
    <t>Устройство насыпи из покупного грунта (профильный объем) (Дорожная часть ПК 329+93,60)</t>
  </si>
  <si>
    <t>Укрепление откосов насыпи посевом многолетних трав (Дорожная часть ПК 329+93,60)</t>
  </si>
  <si>
    <t>Устройство слоя покрытия из гравийно-песчаной смеси при максимальном размере зерен 40 мм С-1 толщиной 30 см,  укладываемого в 2 слоя (Дорожная часть ПК 329+93,60)</t>
  </si>
  <si>
    <t>Укрепление обочин из гравийно-песчаной смеси, толщиной 30 см (Дорожная часть ПК 329+93,60)</t>
  </si>
  <si>
    <t xml:space="preserve">Устройство одностороннего металлического барьерного ограждения с удерживающей способностью 190 кДж (Дорожная часть ПК 329+93,60) </t>
  </si>
  <si>
    <t>Забивка железобетонных свай (Путепровод ПК 447+43, крайние опоры)</t>
  </si>
  <si>
    <t>Устройство монолитных железобетонных ростверков  (Путепровод ПК 447+43, крайние опоры)</t>
  </si>
  <si>
    <t>Устройство монолитных железобетонных тел устоев (Путепровод ПК 447+43, крайние опоры)</t>
  </si>
  <si>
    <t>Устройство монолитных железобетонных насадок, открылков, шкафных стенок, подферменных площадок (Путепровод ПК 447+43, крайние опоры)</t>
  </si>
  <si>
    <t>Устройство обмазочной гидроизоляции (Путепровод ПК 447+43, крайние опоры)</t>
  </si>
  <si>
    <t xml:space="preserve">Окраска открытых железобетонных поверхностей устоев  (Путепровод ПК 447+43, крайние опоры) </t>
  </si>
  <si>
    <t>Устройство водоотвода по стойкам опор (Путепровод ПК 447+43, крайние опоры)</t>
  </si>
  <si>
    <t>Забивка железобетонных свай  (Путепровод ПК 447+43, промежуточные опоры)</t>
  </si>
  <si>
    <t xml:space="preserve">Устройство монолитных железобетонных ростверков   (Путепровод ПК 447+43, промежуточные опоры) </t>
  </si>
  <si>
    <t xml:space="preserve">Устройство монолитных железобетонных стоек опор   (Путепровод ПК 447+43, промежуточные опоры) </t>
  </si>
  <si>
    <t>Устройство монолитных железобетонных ригелей   (Путепровод ПК 447+43, промежуточные опоры)</t>
  </si>
  <si>
    <t xml:space="preserve">Устройство монолитных железобетонных подферменных площадок   (Путепровод ПК 447+43, промежуточные опоры) </t>
  </si>
  <si>
    <t>Устройство обмазочной гидроизоляции   (Путепровод ПК 447+43, промежуточные опоры)</t>
  </si>
  <si>
    <t>Окраска железобетонных конструкций опор (Путепровод ПК 447+43, промежуточные опоры)</t>
  </si>
  <si>
    <t>Установка  сейсмостойких опорных частей   размером 20х40х14.4 (Путепровод ПК 447+43, пролетные строения)</t>
  </si>
  <si>
    <t>Установка резиновых опорных частей  РОЧ размером 15х20х2.4 (Путепровод ПК 447+43, пролетные строения)</t>
  </si>
  <si>
    <t>Установка железобетонных балок пролетного строения  длиной 24 м (Путепровод ПК 447+43, пролетные строения)</t>
  </si>
  <si>
    <t>Сооружение из монолитного железобетона плиты проезжей части (в том числе температурная неразрезность) (Путепровод ПК 447+43, пролетные строения)</t>
  </si>
  <si>
    <t>Окраска видимых поверхностей  пролетного строения (Путепровод ПК 447+43, пролетные строения)</t>
  </si>
  <si>
    <t>Устройство обмазочной гидроизоляции (Путепровод ПК 447+43, мостовое полотно)</t>
  </si>
  <si>
    <t>Устройство нижнего слоя асфальтобетонного покрытия толщиной 0.06 м из плотного асфальтобетона типа Б марки II (Путепровод ПК 447+43, мостовое полотно)</t>
  </si>
  <si>
    <t>Устройство верхнего слоя асфальтобетонного покрытия толщиной 0.05 м из  мелкозернистого  асфальтобетона типа Б марки II (Путепровод ПК 447+43, мостовое полотно)</t>
  </si>
  <si>
    <t>Устройство однослойного бетонного покрытия служебных проходов толщиной 0,11 м (Путепровод ПК 447+43, мостовое полотно)</t>
  </si>
  <si>
    <t>Устройство  мастичных швов (Путепровод ПК 447+43, мостовое полотно)</t>
  </si>
  <si>
    <t>Устройство закрытого дренажа (Путепровод ПК 447+43, мостовое полотно)</t>
  </si>
  <si>
    <t>Установка чугунных труб с воронками и решетками (Путепровод ПК 447+43, мостовое полотно)</t>
  </si>
  <si>
    <t>Установка одностороннего оцинкованного барьерного ограждения  удерживающей способностью У3 250 кДж (Путепровод ПК 447+43, мостовое полотно)</t>
  </si>
  <si>
    <t>Монтаж металлического оцинкованного перильного ограждения (Путепровод ПК 447+43, мостовое полотно)</t>
  </si>
  <si>
    <t>Устройство водонепроницаемых деформационных швов на продольные перемещения 80 мм (Путепровод ПК 447+43, мостовое полотно)</t>
  </si>
  <si>
    <t>Устройство водоотводного металлического лотка (Путепровод ПК 447+43, мостовое полотно)</t>
  </si>
  <si>
    <t>Устройство лежней из монолитного железобетона (Путепровод ПК 447+43, сопряжения)</t>
  </si>
  <si>
    <t>Устройство переходных плит из монолитного железобетона (Путепровод ПК 447+43, сопряжения)</t>
  </si>
  <si>
    <t>Устройство дорожной одежды на переходных плитах (Путепровод ПК 447+43, сопряжения)</t>
  </si>
  <si>
    <t xml:space="preserve">Устройство покрытия на служебных проходах  (Путепровод ПК 447+43, сопряжения) </t>
  </si>
  <si>
    <t xml:space="preserve">Засыпка за устоем дренирующим грунтом (Путепровод ПК 447+43, сопряжения) </t>
  </si>
  <si>
    <t>Устройство лестничных сходов (Путепровод ПК 447+43)</t>
  </si>
  <si>
    <t>Устройство обмазочной гидроизоляции поверхностей  (Путепровод ПК 447+43)</t>
  </si>
  <si>
    <t>Устройство перильного ограждения лестничных сходов  с окраской  (Путепровод ПК 447+43)</t>
  </si>
  <si>
    <t>Устройство монолитных железобетонных ростверков  (Путепровод ПК 447+43, армогрунтовые подпорные стены)</t>
  </si>
  <si>
    <t>Устройство облицовки армогрунтовых подпорных стен  (Путепровод ПК 447+43, армогрунтовые подпорные стены)</t>
  </si>
  <si>
    <t>Устройство армогрунтовой насыпи (Путепровод ПК 447+43, армогрунтовые подпорные стены)</t>
  </si>
  <si>
    <t>Устройство пристенного дренажа (Путепровод ПК 447+43, армогрунтовые подпорные стены)</t>
  </si>
  <si>
    <t>Устройство водосбросных лотков (Путепровод ПК 447+43, армогрунтовые подпорные стены)</t>
  </si>
  <si>
    <t>Укрепление откосов (Путепровод ПК 447+43, армогрунтовые подпорные стены)</t>
  </si>
  <si>
    <t>Устройство насыпи из покупного грунта (профильный объем) (Дорожная часть ПК 447+43)</t>
  </si>
  <si>
    <t>Укрепление откосов насыпи посевом многолетних трав (Дорожная часть ПК 447+43)</t>
  </si>
  <si>
    <t>Устройство слоя покрытия из гравийно-песчаной смеси при максимальном размере зерен 40 мм С-1 толщиной 30 см,  укладываемого в 2 слоя  (Дорожная часть ПК 447+43)</t>
  </si>
  <si>
    <t>Укрепление обочин из гравийно-песчаной смеси, толщиной 30 см  (Дорожная часть ПК 447+43)</t>
  </si>
  <si>
    <t>Устройство одностороннего металлического барьерного ограждения с удерживающей способностью 190 кДж  (Дорожная часть ПК 447+43)</t>
  </si>
  <si>
    <t>Отсыпка песчаной подушки в основании путепровода  (Путепровод ПК 100+57, замена слабого грунта)</t>
  </si>
  <si>
    <t>Устройство монолитного железобетонного основания путепровода (Путепровод ПК 100+57, железобетонные конструкции путепровода)</t>
  </si>
  <si>
    <t>Устройство монолитных железобетонных стен путепровода  (Путепровод ПК 100+57, железобетонные конструкции путепровода)</t>
  </si>
  <si>
    <t>Устройство монолитного железобетонного перекрытия путепровода  (Путепровод ПК 100+57, железобетонные конструкции путепровода)</t>
  </si>
  <si>
    <t>Устройство монолитных железобетонных служебных проходов путепровода  (Путепровод ПК 100+57, железобетонные конструкции путепровода)</t>
  </si>
  <si>
    <t>Окраска открытых железобетонных поверхностей  (Путепровод ПК 100+57, железобетонные конструкции путепровода)</t>
  </si>
  <si>
    <t>Устройство монолитного железобетонного основания подпорных стен  (Путепровод ПК 100+57, железобетонные конструкции подпорных стен)</t>
  </si>
  <si>
    <t>Устройство монолитных железобетонных тел подпорных стен  (Путепровод ПК 100+57, железобетонные конструкции подпорных стен)</t>
  </si>
  <si>
    <t>Устройство монолитных железобетонных служебных проходов  (Путепровод ПК 100+57, железобетонные конструкции подпорных стен)</t>
  </si>
  <si>
    <t>Окраска открытых железобетонных поверхностей  (Путепровод ПК 100+57, железобетонные конструкции подпорных стен)</t>
  </si>
  <si>
    <t>Устройство гидроизоляции  (Путепровод ПК 100+57, гидроизоляция путепроводаи и подпорных стен)</t>
  </si>
  <si>
    <t>Устройство стыков секций путепровода и подпорных стен   (Путепровод ПК 100+57, гидроизоляция путепроводаи и подпорных стен)</t>
  </si>
  <si>
    <t>Устройство продольного дренажа внутри путепровода (Путепровод ПК 100+57, дренаж и дорожная одежда тоннеля)</t>
  </si>
  <si>
    <t>Устройство продольного пристенного дренажа (Путепровод ПК 100+57, дренаж и дорожная одежда тоннеля)</t>
  </si>
  <si>
    <t>Устройство обмазочной гидроизоляции (Путепровод ПК 100+57, дренаж и дорожная одежда тоннеля)</t>
  </si>
  <si>
    <t>Устройство защитного слоя (Путепровод ПК 100+57, дренаж и дорожная одежда тоннеля)</t>
  </si>
  <si>
    <t>Устройство покрытия из гравийно-песчаной смеси средней толщиной 0,488 м (Путепровод ПК 100+57, дренаж и дорожная одежда тоннеля)</t>
  </si>
  <si>
    <t>Устройство обмазочной гидроизоляции (Путепровод ПК 100+57, мостовое полотно)</t>
  </si>
  <si>
    <t>Устройство нижнего слоя покрытия толщиной 0,06 м из   горячей щебеночной смеси типа Б, марки I  (Путепровод ПК 100+57, мостовое полотно)</t>
  </si>
  <si>
    <t xml:space="preserve">Устройство верхнего слоя покрытия из щебёночно-мастичной асфальтобетонной смеси ЩМА-15 толщиной 5 см  (Путепровод ПК 100+57, мостовое полотно) </t>
  </si>
  <si>
    <t>Установка одностороннего оцинкованного барьерного ограждения удерживающей способностью 400 кДж, высотой 1,3 м  (Путепровод ПК 100+57,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</si>
  <si>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 (Путепровод ПК 100+57, мостовое полотно)</t>
  </si>
  <si>
    <t>Устройство дорожной одежды разделительной полосы  (Путепровод ПК 100+57, мостовое полотно)</t>
  </si>
  <si>
    <t>Засыпка дренирующим грунтом под переходными плитами  (Путепровод ПК 100+57, сопряжения)</t>
  </si>
  <si>
    <t>Устройство лежней из монолитного железобетона (Путепровод ПК 100+57, сопряжения)</t>
  </si>
  <si>
    <t>Устройство переходных плит из монолитного железобетона (Путепровод ПК 100+57, сопряжения)</t>
  </si>
  <si>
    <t>Устройство нижнего слоя покрытия на сопряжениях из горячего плотного крупнозернистого асфальтобетона типа Б, марки II (Путепровод ПК 100+57, сопряжения)</t>
  </si>
  <si>
    <t>Устройство среднего слоя покрытия на сопряжениях из горячего плотного крупнозернистого асфальтобетона типа А, марки II (Путепровод ПК 100+57, сопряжения)</t>
  </si>
  <si>
    <t>Устройство верхнего слоя покрытия на сопряжениях из  щебеночно-мастичный асфальтобетон ЩМА-15  (Путепровод ПК 100+57, сопряжения)</t>
  </si>
  <si>
    <t>Устройство обмазочной гидроизоляции поверхностей (Путепровод ПК 100+57, сопряжения)</t>
  </si>
  <si>
    <t>Окраска открытых железобетонных поверхностей цоколей переходных плит (Путепровод ПК 100+57, сопряжения)</t>
  </si>
  <si>
    <t>Укрепление откосов и обочин насыпи гидропосевом трав (Путепровод ПК 100+57, сопряжения)</t>
  </si>
  <si>
    <t>Устройство железобетонных лестничных сходов (Путепровод ПК 100+57, сопряжения)</t>
  </si>
  <si>
    <t>Устойство обмазочной гидроизоляции поверхности лестничных сходов, засыпаемых грунтом (Путепровод ПК 100+57)</t>
  </si>
  <si>
    <t>Устройство оцинкованного перильного ограждения  (Путепровод ПК 100+57)</t>
  </si>
  <si>
    <t>Окраска открытых железобетонных поверхностей (Путепровод ПК 100+57)</t>
  </si>
  <si>
    <t>Устройство насыпи (профильный объем) (Дорожная часть 
ПК 100+57)</t>
  </si>
  <si>
    <t>Устройство слоя покрытия из гравийно-песчаной смеси, толщиной 30 см  (Дорожная часть ПК 100+57)</t>
  </si>
  <si>
    <t>Укрепление обочин из гравийно-песчаной смеси, толщиной 30 см  (Дорожная часть ПК 100+57)</t>
  </si>
  <si>
    <t>Установка дорожных знаков на металлической опоре на фундаменте из монолитного бетона  (Дорожная часть ПК 100+57)</t>
  </si>
  <si>
    <t>Установка сигнальных столбиков  (Дорожная часть ПК 100+57)</t>
  </si>
  <si>
    <t>Отсыпка песчаной подушки в основании путепровода (Путепровод  ПК 144+48,1, замена слабого грунта)</t>
  </si>
  <si>
    <t>Устройство монолитного железобетонного основания  (Путепровод  ПК 144+48,1, железобетонные конструкции путепровода)</t>
  </si>
  <si>
    <t>Устройство монолитных железобетонных стен  (Путепровод  ПК 144+48,1, железобетонные конструкции путепровода)</t>
  </si>
  <si>
    <t>Устройство монолитного железобетонного перекрытия  (Путепровод  ПК 144+48,1, железобетонные конструкции путепровода)</t>
  </si>
  <si>
    <t>Устройство монолитных железобетонных служебных проходов  (Путепровод  ПК 144+48,1, железобетонные конструкции путепровода)</t>
  </si>
  <si>
    <t>Окраска открытых железобетонных поверхностей  (Путепровод  ПК 144+48,1, железобетонные конструкции путепровода)</t>
  </si>
  <si>
    <t>Устройство монолитного железобетонного основания   (Путепровод  ПК 144+48,1, железобетонные конструкции подпорных стен)</t>
  </si>
  <si>
    <t>Устройство монолитных железобетонных тел подпорных стен (Путепровод  ПК 144+48,1, железобетонные конструкции подпорных стен)</t>
  </si>
  <si>
    <t>Устройство монолитных железобетонных служебных проходов (Путепровод  ПК 144+48,1, железобетонные конструкции подпорных стен)</t>
  </si>
  <si>
    <t>Окраска открытых железобетонных поверхностей (Путепровод  ПК 144+48,1, железобетонные конструкции подпорных стен)</t>
  </si>
  <si>
    <t>Устройство гидроизоляции (Путепровод  ПК 144+48,1, гидроизоляция путепровода и подпорных стен)</t>
  </si>
  <si>
    <t>Устройство стыков секций путепровода и подпорных стен  (Путепровод  ПК 144+48,1, гидроизоляция путепровода и подпорных стен)</t>
  </si>
  <si>
    <t>Устройство обмазочной гидроизоляции (Путепровод  ПК 144+48,1, дренаж и дорожная одежда тоннеля)</t>
  </si>
  <si>
    <t>Устройство покрытия из гравийно-песчаной смеси C4 толщиной 45 ÷ 50 см (Путепровод  ПК 144+48,1, дренаж и дорожная одежда тоннеля)</t>
  </si>
  <si>
    <t>Устройство защитного слоя (Путепровод  ПК 144+48,1, дренаж и дорожная одежда тоннеля)</t>
  </si>
  <si>
    <t>Устройство продольного пристенного дренажа (Путепровод  ПК 144+48,1, дренаж и дорожная одежда тоннеля)</t>
  </si>
  <si>
    <t>Устройство продольного дренажа внутри путепровода  (Путепровод  ПК 144+48,1, дренаж и дорожная одежда тоннеля)</t>
  </si>
  <si>
    <t>Устройство обмазочной гидроизоляции (Путепровод  ПК 144+48,1, мостовое полотно)</t>
  </si>
  <si>
    <t>Устройство нижнего слоя покрытия толщиной 0,06 м из   горячей щебеночной смеси типа Б, марки I  (Путепровод  ПК 144+48,1, мостовое полотно)</t>
  </si>
  <si>
    <t>Устройство верхнего слоя покрытия из щебёночно-мастичной асфальтобетонной смеси ЩМА-15 толщиной 5 см  (Путепровод  ПК 144+48,1, мостовое полотно)</t>
  </si>
  <si>
    <t>Установка одностороннего оцинкованного барьерного ограждения удерживающей способностью 400 кДж, высотой 1,3 м  (Путепровод  ПК 144+48,1,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</si>
  <si>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 (Путепровод  ПК 144+48,1, мостовое полотно)</t>
  </si>
  <si>
    <t>Устройство дорожной одежды разделительной полосы  (Путепровод  ПК 144+48,1, мостовое полотно)</t>
  </si>
  <si>
    <t>Засыпка дренирующим грунтом под переходными плитами  (Путепровод  ПК 144+48,1, сопряжения)</t>
  </si>
  <si>
    <t>Устройство лежней из монолитного железобетона (Путепровод  ПК 144+48,1, сопряжения)</t>
  </si>
  <si>
    <t>Устройство переходных плит из монолитного железобетона (Путепровод  ПК 144+48,1, сопряжения)</t>
  </si>
  <si>
    <t>Устройство нижнего слоя покрытия на сопряжениях из горячего плотного крупнозернистого асфальтобетона типа Б, марки II (Путепровод  ПК 144+48,1, сопряжения)</t>
  </si>
  <si>
    <t>Устройство среднего слоя покрытия на сопряжениях из горячего плотного крупнозернистого асфальтобетона типа А, марки II (Путепровод  ПК 144+48,1, сопряжения)</t>
  </si>
  <si>
    <t>Устройство верхнего слоя покрытия на сопряжениях из  щебеночно-мастичный асфальтобетон ЩМА-15 (Путепровод  ПК 144+48,1, сопряжения)</t>
  </si>
  <si>
    <t>Устройство обмазочной гидроизоляции поверхностей (Путепровод  ПК 144+48,1, сопряжения)</t>
  </si>
  <si>
    <t>Окраска открытых железобетонных поверхностей цоколей переходных плит (Путепровод  ПК 144+48,1, сопряжения)</t>
  </si>
  <si>
    <t>Укрепление откосов и обочин насыпи гидропосевом трав (Путепровод  ПК 144+48,1, сопряжения)</t>
  </si>
  <si>
    <t>Устройство железобетонных лестничных сходов (Путепровод  ПК 144+48,1)</t>
  </si>
  <si>
    <t>Устойство обмазочной гидроизоляции поверхности лестничных сходов, засыпаемых грунтом  (Путепровод  ПК 144+48,1)</t>
  </si>
  <si>
    <t>Устройство оцинкованного перильного ограждения  (Путепровод  ПК 144+48,1)</t>
  </si>
  <si>
    <t xml:space="preserve">Окраска открытых железобетонных поверхностей  (Путепровод  ПК 144+48,1) </t>
  </si>
  <si>
    <t>Устройство насыпи (профильный объем) (Дорожная часть  ПК 144+48,1)</t>
  </si>
  <si>
    <t>Устройство слоя покрытия из гравийно-песчаной смеси, толщиной 30 см (Дорожная часть  ПК 144+48,1)</t>
  </si>
  <si>
    <t>Укрепление обочин из гравийно-песчаной смеси, толщиной 30 см (Дорожная часть  ПК 144+48,1)</t>
  </si>
  <si>
    <t>Установка дорожных знаков на металлической опоре на фундаменте из монолитного бетона (Дорожная часть  ПК 144+48,1)</t>
  </si>
  <si>
    <t>Установка сигнальных столбиков (Дорожная часть  ПК 144+48,1)</t>
  </si>
  <si>
    <t>Отсыпка песчаной подушки в основании путепровода (Путепровод  ПК 187+61,19, замена слабого грунта)</t>
  </si>
  <si>
    <t>Устройство монолитного железобетонного основания путепровода  (Путепровод  ПК 187+61,19, железобетонные конструкции путепровода)</t>
  </si>
  <si>
    <t>Устройство монолитных железобетонных стен путепровода  (Путепровод  ПК 187+61,19, железобетонные конструкции путепровода)</t>
  </si>
  <si>
    <t>Устройство монолитного железобетонного перекрытия путепровода  (Путепровод  ПК 187+61,19, железобетонные конструкции путепровода)</t>
  </si>
  <si>
    <t>Устройство монолитных железобетонных служебных проходов путепровода  (Путепровод  ПК 187+61,19, железобетонные конструкции путепровода)</t>
  </si>
  <si>
    <t>Устройство обмазочной гидроизоляции  (Путепровод  ПК 187+61,19, железобетонные конструкции путепровода)</t>
  </si>
  <si>
    <t>Окраска открытых железобетонных поверхностей  (Путепровод  ПК 187+61,19, железобетонные конструкции путепровода)</t>
  </si>
  <si>
    <t>Устройство монолитного железобетонного основания подпорных стен  (Путепровод  ПК 187+61,19, железобетонные конструкции подпорных стен)</t>
  </si>
  <si>
    <t>Устройство монолитных железобетонных тел подпорных стен   (Путепровод  ПК 187+61,19, железобетонные конструкции подпорных стен)</t>
  </si>
  <si>
    <t>Устройство монолитных железобетонных служебных проходов   (Путепровод  ПК 187+61,19, железобетонные конструкции подпорных стен)</t>
  </si>
  <si>
    <t>Устройство обмазочной гидроизоляции   (Путепровод  ПК 187+61,19, железобетонные конструкции подпорных стен)</t>
  </si>
  <si>
    <t>Окраска открытых железобетонных поверхностей   (Путепровод  ПК 187+61,19, железобетонные конструкции подпорных стен)</t>
  </si>
  <si>
    <t>Устройство гидроизоляции   (Путепровод  ПК 187+61,19, гидроизоляция путепровода и подпорных стен)</t>
  </si>
  <si>
    <t>Устройство стыков секций путепровода и подпорных стен   (Путепровод  ПК 187+61,19, гидроизоляция путепровода и подпорных стен)</t>
  </si>
  <si>
    <t>Устройство продольного дренажа внутри путепровода   (Путепровод  ПК 187+61,19, дренаж и дорожная одежда тоннеля)</t>
  </si>
  <si>
    <t>Устройство продольного пристенного дренажа (Путепровод  ПК 187+61,19, дренаж и дорожная одежда тоннеля)</t>
  </si>
  <si>
    <t>Устройство обмазочной гидроизоляции (Путепровод  ПК 187+61,19, дренаж и дорожная одежда тоннеля)</t>
  </si>
  <si>
    <t>Устройство защитного слоя (Путепровод  ПК 187+61,19, дренаж и дорожная одежда тоннеля)</t>
  </si>
  <si>
    <t>Устройство покрытия из гравийно-песчаной смеси (Путепровод  ПК 187+61,19, дренаж и дорожная одежда тоннеля)</t>
  </si>
  <si>
    <t>Устройство обмазочной гидроизоляции (Путепровод  ПК 187+61,19, мостовое полотно)</t>
  </si>
  <si>
    <t>Устройство нижнего слоя покрытия толщиной 0,06 м из   горячей щебеночной смеси типа Б, марки I  (Путепровод  ПК 187+61,19, мостовое полотно)</t>
  </si>
  <si>
    <t>Устройство верхнего слоя покрытия из щебёночно-мастичной асфальтобетонной смеси ЩМА-15 толщиной 5 см  (Путепровод  ПК 187+61,19, мостовое полотно)</t>
  </si>
  <si>
    <t>Установка одностороннего оцинкованного барьерного ограждения удерживающей способностью 400 кДж, высотой 1,3 м  (Путепровод  ПК 187+61,19,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</si>
  <si>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 (Путепровод  ПК 187+61,19, мостовое полотно)</t>
  </si>
  <si>
    <t>Устройство дорожной одежды разделительной полосы  (Путепровод  ПК 187+61,19, мостовое полотно)</t>
  </si>
  <si>
    <t>Засыпка дренирующим грунтом под переходными плитами  (Путепровод  ПК 187+61,19, сопряжения)</t>
  </si>
  <si>
    <t>Устройство лежней из монолитного железобетона (Путепровод  ПК 187+61,19, сопряжения)</t>
  </si>
  <si>
    <t>Устройство переходных плит из монолитного железобетона (Путепровод  ПК 187+61,19, сопряжения)</t>
  </si>
  <si>
    <t>Устройство обмазочной гидроизоляции (Путепровод  ПК 187+61,19, сопряжения)</t>
  </si>
  <si>
    <t>Устройство слоя основания толщиной 0,123 м из гравийно-песчаной смеси (Путепровод  ПК 187+61,19, сопряжения)</t>
  </si>
  <si>
    <t>Устройство нижнего слоя покрытия толщиной 0,20 м из горячего плотного крупнозернистого асфальтобетона типа Б марки II, с предварительным розливом битумной эмульсии (Путепровод  ПК 187+61,19, сопряжения)</t>
  </si>
  <si>
    <t>Устройство среднего слоя покрытия толщиной 0,16 м из горячего плотного крупнозернистого асфальтобетона типа А марки II (Путепровод  ПК 187+61,19, сопряжения)</t>
  </si>
  <si>
    <t>Устройство верхнего слоя покрытия из щебёночно-мастичной асфальтобетонной смеси ЩМА-15 толщиной 5 см  (Путепровод  ПК 187+61,19, сопряжения)</t>
  </si>
  <si>
    <t xml:space="preserve">Устройство мастичных швов (Путепровод  ПК 187+61,19, сопряжения) </t>
  </si>
  <si>
    <t>Устройство железобетонных лестничных сходов (Путепровод  ПК 187+61,19)</t>
  </si>
  <si>
    <t>Устойство обмазочной гидроизоляции поверхности лестничных сходов, засыпаемых грунтом (Путепровод  ПК 187+61,19)</t>
  </si>
  <si>
    <t>Монтаж металлического оцинкованного перильного ограждения (Путепровод  ПК 187+61,19)</t>
  </si>
  <si>
    <t>Окраска видимых железобетонных поверхностей элементов лестничных сходов (Путепровод  ПК 187+61,19)</t>
  </si>
  <si>
    <t>Устройство насыпи (профильный объем) (Дорожная часть ПК 187+61,19)</t>
  </si>
  <si>
    <t>Устройство слоя покрытия из гравийно-песчаной смеси, толщиной 30 см  (Дорожная часть ПК 187+61,19)</t>
  </si>
  <si>
    <t>Укрепление обочин из гравийно-песчаной смеси, толщиной 30 см  (Дорожная часть ПК 187+61,19)</t>
  </si>
  <si>
    <t>Установка сигнальных столбиков  (Дорожная часть ПК 187+61,19)</t>
  </si>
  <si>
    <t>Отсыпка песчаной подушки в основании путепровода (Путепровод  ПК 213+53,07, замена слабого грунта)</t>
  </si>
  <si>
    <t xml:space="preserve">Устройство монолитного железобетонного основания путепровода  (Путепровод  ПК 213+53,07, железобетонные конструкции путепровода)  </t>
  </si>
  <si>
    <t xml:space="preserve">Устройство монолитных железобетонных стен путепровода   (Путепровод  ПК 213+53,07, железобетонные конструкции путепровода)  </t>
  </si>
  <si>
    <t xml:space="preserve">Устройство монолитного железобетонного перекрытия путепровода   (Путепровод  ПК 213+53,07, железобетонные конструкции путепровода)  </t>
  </si>
  <si>
    <t xml:space="preserve">Устройство монолитных железобетонных служебных проходов путепровода   (Путепровод  ПК 213+53,07, железобетонные конструкции путепровода)  </t>
  </si>
  <si>
    <t xml:space="preserve">Окраска открытых железобетонных поверхностей   (Путепровод  ПК 213+53,07, железобетонные конструкции путепровода)   </t>
  </si>
  <si>
    <t xml:space="preserve">Устройство монолитного железобетонного основания подпорных стен   (Путепровод  ПК 213+53,07, железобетонные конструкции подпорных стен)  </t>
  </si>
  <si>
    <t xml:space="preserve">Устройство монолитных железобетонных тел подпорных стен  (Путепровод  ПК 213+53,07, железобетонные конструкции подпорных стен) </t>
  </si>
  <si>
    <t xml:space="preserve">Устройство монолитных железобетонных служебных проходов  (Путепровод  ПК 213+53,07, железобетонные конструкции подпорных стен)  </t>
  </si>
  <si>
    <t xml:space="preserve">Окраска открытых железобетонных поверхностей  (Путепровод  ПК 213+53,07, железобетонные конструкции подпорных стен)  </t>
  </si>
  <si>
    <t xml:space="preserve">Устройство гидроизоляции  (Путепровод  ПК 213+53,07, гидроизоляция путепровода и подпорных стен) </t>
  </si>
  <si>
    <t xml:space="preserve">Устройство стыков секций путепровода и подпорных стен  (Путепровод  ПК 213+53,07, гидроизоляция путепровода и подпорных стен) </t>
  </si>
  <si>
    <t xml:space="preserve">Устройство продольного дренажа внутри путепровода  (Путепровод  ПК 213+53,07, дренаж и дорожная одежда тоннеля) </t>
  </si>
  <si>
    <t>Устройство продольного пристенного дренажа Устройство продольного дренажа внутри путепровода  (Путепровод  ПК 213+53,07, дренаж и дорожная одежда тоннеля)</t>
  </si>
  <si>
    <t>Устройство обмазочной гидроизоляции Устройство продольного дренажа внутри путепровода  (Путепровод  ПК 213+53,07, дренаж и дорожная одежда тоннеля)</t>
  </si>
  <si>
    <t>Устройство защитного слоя Устройство продольного дренажа внутри путепровода  (Путепровод  ПК 213+53,07, дренаж и дорожная одежда тоннеля)</t>
  </si>
  <si>
    <t>Устройство покрытия из гравийно-песчаной смеси средней толщиной 0,384 м Устройство продольного дренажа внутри путепровода  (Путепровод  ПК 213+53,07, дренаж и дорожная одежда тоннеля)</t>
  </si>
  <si>
    <t>Устройство обмазочной гидроизоляции Устройство продольного дренажа внутри путепровода  (Путепровод  ПК 213+53,07, мостовое полотно)</t>
  </si>
  <si>
    <t>Устройство нижнего слоя покрытия толщиной 0,06 м из   горячей щебеночной смеси типа Б, марки I  (Путепровод  ПК 213+53,07, мостовое полотно)</t>
  </si>
  <si>
    <t>Устройство верхнего слоя покрытия из щебёночно-мастичной асфальтобетонной смеси ЩМА-15 толщиной 5 см  (Путепровод  ПК 213+53,07, мостовое полотно)</t>
  </si>
  <si>
    <t>Установка одностороннего оцинкованного барьерного ограждения удерживающей способностью 400 кДж, высотой 1,3 м  (Путепровод  ПК 213+53,07,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</si>
  <si>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 (Путепровод  ПК 213+53,07, мостовое полотно)</t>
  </si>
  <si>
    <t>Устройство дорожной одежды разделительной полосы  (Путепровод  ПК 213+53,07, мостовое полотно)</t>
  </si>
  <si>
    <t>Засыпка дренирующим грунтом под переходными плитами  (Путепровод  ПК 213+53,07, сопряжения)</t>
  </si>
  <si>
    <t>Устройство лежней из монолитного железобетона (Путепровод  ПК 213+53,07, сопряжения)</t>
  </si>
  <si>
    <t>Устройство переходных плит из монолитного железобетона (Путепровод  ПК 213+53,07, сопряжения)</t>
  </si>
  <si>
    <t>Устройство нижнего слоя покрытия на сопряжениях из горячего плотного крупнозернистого асфальтобетона типа Б, марки II (Путепровод  ПК 213+53,07, сопряжения)</t>
  </si>
  <si>
    <t>Устройство среднего слоя покрытия на сопряжениях из горячего плотного крупнозернистого асфальтобетона типа А, марки II (Путепровод  ПК 213+53,07, сопряжения)</t>
  </si>
  <si>
    <t>Устройство верхнего слоя покрытия на сопряжениях из  щебеночно-мастичный асфальтобетон ЩМА-15 (Путепровод  ПК 213+53,07, сопряжения)</t>
  </si>
  <si>
    <t>Устройство обмазочной гидроизоляции поверхностей (Путепровод  ПК 213+53,07, сопряжения)</t>
  </si>
  <si>
    <t>Окраска открытых железобетонных поверхностей цоколей переходных плит (Путепровод  ПК 213+53,07, сопряжения)</t>
  </si>
  <si>
    <t>Укрепление откосов и обочин насыпи гидропосевом трав (Путепровод  ПК 213+53,07, сопряжения)</t>
  </si>
  <si>
    <t>Устройство железобетонных лестничных сходов (Путепровод  ПК 213+53,07)</t>
  </si>
  <si>
    <t>Устойство обмазочной гидроизоляции поверхности лестничных сходов, засыпаемых грунтом  (Путепровод  ПК 213+53,07)</t>
  </si>
  <si>
    <t>Устройство оцинкованного перильного ограждения  (Путепровод  ПК 213+53,07)</t>
  </si>
  <si>
    <t>Окраска открытых железобетонных поверхностей  (Путепровод  ПК 213+53,07)</t>
  </si>
  <si>
    <t>Устройство насыпи (профильный объем) (Дорожная часть ПК 213+53,07)</t>
  </si>
  <si>
    <t>Устройство слоя покрытия из гравийно-песчаной смеси, толщиной 30 см  (Дорожная часть ПК 213+53,07)</t>
  </si>
  <si>
    <t>Укрепление обочин из гравийно-песчаной смеси, толщиной 30 см  (Дорожная часть ПК 213+53,07)</t>
  </si>
  <si>
    <t>Установка дорожных знаков на металлической опоре на фундаменте из монолитного бетона  (Дорожная часть ПК 213+53,07)</t>
  </si>
  <si>
    <t>Установка сигнальных столбиков (Дорожная часть ПК 213+53,07)</t>
  </si>
  <si>
    <t>Отсыпка песчаной подушки в основании путепровода (Путепровод  ПК 235+55, замена слабого грунта)</t>
  </si>
  <si>
    <t>Устройство монолитного железобетонного основания подпорных стен  (Путепровод  ПК 235+55, железобетонные конструкции подпорных стен)</t>
  </si>
  <si>
    <t>Устройство монолитных железобетонных тел подпорных стен  (Путепровод  ПК 235+55, железобетонные конструкции подпорных стен)</t>
  </si>
  <si>
    <t>Устройство монолитных железобетонных служебных проходов  (Путепровод  ПК 235+55, железобетонные конструкции подпорных стен)</t>
  </si>
  <si>
    <t>Окраска видимых  железобетонных поверхностей  (Путепровод  ПК 235+55, железобетонные конструкции подпорных стен)</t>
  </si>
  <si>
    <t>Устройство монолитного железобетонного основания путепровода (Путепровод  ПК 235+55, железобетонные конструкции путепровода)</t>
  </si>
  <si>
    <t>Устройство монолитных железобетонных стен путепровода  (Путепровод  ПК 235+55, (Путепровод  ПК 235+55, железобетонные конструкции путепровода)</t>
  </si>
  <si>
    <t>Устройство монолитного железобетонного перекрытия путепровода  (Путепровод  ПК 235+55,  (Путепровод  ПК 235+55, железобетонные конструкции путепровода)</t>
  </si>
  <si>
    <t>Устройство монолитных железобетонных ослужебных проходов путепровода (Путепровод  ПК 235+55, железобетонные конструкции путепровода)</t>
  </si>
  <si>
    <t>Окраска видимых  железобетонных поверхностей (Путепровод  ПК 235+55, железобетонные конструкции путепровода)</t>
  </si>
  <si>
    <t>Устройство гидроизоляции  (Путепровод  ПК 235+55, гидроизоляция путепровода и подпорных стен)</t>
  </si>
  <si>
    <t>Устройство стыков секций путепровода и подпорных стен (Путепровод  ПК 235+55, гидроизоляция путепровода и подпорных стен)</t>
  </si>
  <si>
    <t>Устройство продольного дренажа (Путепровод  ПК 235+55, дренаж и дорожная одежда путепровода)</t>
  </si>
  <si>
    <t>Устройство обмазочной гидроизоляции  (Путепровод  ПК 235+55, дренаж и дорожная одежда путепровода)</t>
  </si>
  <si>
    <t>Устройство защитного слоя  (Путепровод  ПК 235+55, дренаж и дорожная одежда путепровода)</t>
  </si>
  <si>
    <t>Устройство покрытия из гравийно-песчаной смеси  (Путепровод  ПК 235+55, дренаж и дорожная одежда путепровода)</t>
  </si>
  <si>
    <t>Устройство обмазочной гидроизоляции  (Путепровод  ПК 235+55, мостовое полотно)</t>
  </si>
  <si>
    <t>Устройство нижнего слоя покрытия толщиной 0,06 м из   горячей щебеночной смеси типа Б, марки I  (Путепровод  ПК 235+55, мостовое полотно)</t>
  </si>
  <si>
    <t xml:space="preserve">Устройство верхнего слоя покрытия из щебёночно-мастичной асфальтобетонной смеси ЩМА-15 толщиной 5 см   (Путепровод  ПК 235+55, мостовое полотно) </t>
  </si>
  <si>
    <t>Установка одностороннего оцинкованного барьерного ограждения удерживающей способностью 400 кДж, высотой 1,3 м   (Путепровод  ПК 235+55,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</si>
  <si>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  (Путепровод  ПК 235+55, мостовое полотно)</t>
  </si>
  <si>
    <t>Устройство дорожной одежды разделительной полосы   (Путепровод  ПК 235+55, мостовое полотно)</t>
  </si>
  <si>
    <t>Окраска видимых железобетонных поверхностей парапетного ограждения   (Путепровод  ПК 235+55, мостовое полотно)</t>
  </si>
  <si>
    <t>Засыпка дренирующим грунтом под переходными плитами   (Путепровод  ПК 235+55, сопряжения)</t>
  </si>
  <si>
    <t>Устройство лежней из монолитного железобетона (Путепровод  ПК 235+55, сопряжения)</t>
  </si>
  <si>
    <t>Устройство переходных плит из монолитного железобетона (Путепровод  ПК 235+55, сопряжения)</t>
  </si>
  <si>
    <t>Устройство обмазочной гидроизоляции поверхностей (Путепровод  ПК 235+55, сопряжения)</t>
  </si>
  <si>
    <t>Устройство нижнего слоя основания из гравийно-песчаной смеси С-4 (Путепровод  ПК 235+55, сопряжения)</t>
  </si>
  <si>
    <t>Устройство верхнего слоя основания из горячей щебеночной крупнозернистой смеси типа Б, марки II (Путепровод  ПК 235+55, сопряжения)</t>
  </si>
  <si>
    <t>Устройство нижнего слоя покрытия из горячей щебеночной крупнозернистой смеси типа А, марки II (Путепровод  ПК 235+55, сопряжения)</t>
  </si>
  <si>
    <t>Устройство верхнего слоя покрытия из щебёночно-мастичной асфальтобетонной смеси ЩМА-15 толщиной 4 см  (Путепровод  ПК 235+55, сопряжения)</t>
  </si>
  <si>
    <t>Укрепление откосов и обочин насыпи гидропосевом трав (Путепровод  ПК 235+55, сопряжения)</t>
  </si>
  <si>
    <t>Устройство железобетонных лестничных сходов (Путепровод  ПК 235+55)</t>
  </si>
  <si>
    <t>Устойство обмазочной гидроизоляции поверхности лестничных сходов, засыпаемых грунтом  (Путепровод  ПК 235+55)</t>
  </si>
  <si>
    <t>Устройство оцинкованного перильного ограждения  (Путепровод  ПК 235+55)</t>
  </si>
  <si>
    <t>Окраска видимых железобетонных поверхностей лестничных сходов  (Путепровод  ПК 235+55)</t>
  </si>
  <si>
    <t>Устройство слоя покрытия из гравийно-песчаной смеси, толщиной 30 см (Дорожная часть  ПК 235+55)</t>
  </si>
  <si>
    <t>Укрепление обочин из гравийно-песчаной смеси, толщиной 30 см (Дорожная часть  ПК 235+55)</t>
  </si>
  <si>
    <t>Установка дорожных знаков на металлической опоре на фундаменте из монолитного бетона (Дорожная часть  
ПК 235+55)</t>
  </si>
  <si>
    <t>Устройство насыпи (профильный объем) (Дорожная часть  
ПК 235+55)</t>
  </si>
  <si>
    <t>Отсыпка песчаной подушки в основании путепровода (Путепровод  ПК 350+32, замена слабого грунта)</t>
  </si>
  <si>
    <t>Устройство монолитного железобетонного основания путепровода  (Путепровод  ПК 350+32, железобетонные конструкции путепровода)</t>
  </si>
  <si>
    <t>Устройство монолитных железобетонных стен путепровода  (Путепровод  ПК 350+32, железобетонные конструкции путепровода)</t>
  </si>
  <si>
    <t>Устройство монолитного железобетонного перекрытия путепровода  (Путепровод  ПК 350+32, железобетонные конструкции путепровода)</t>
  </si>
  <si>
    <t>Устройство монолитных железобетонных ослужебных проходов путепровода  (Путепровод  ПК 350+32, железобетонные конструкции путепровода)</t>
  </si>
  <si>
    <t>Окраска видимых  железобетонных поверхностей  (Путепровод  ПК 350+32, железобетонные конструкции путепровода)</t>
  </si>
  <si>
    <t>Устройство монолитного железобетонного основания подпорных стен  (Путепровод  ПК 350+32, железобетонные конструкции подпорных стен)</t>
  </si>
  <si>
    <t>Устройство монолитных железобетонных тел подпорных стен  (Путепровод  ПК 350+32, железобетонные конструкции подпорных стен)</t>
  </si>
  <si>
    <t>Устройство монолитных железобетонных служебных проходов  (Путепровод  ПК 350+32, железобетонные конструкции подпорных стен)</t>
  </si>
  <si>
    <t>Окраска видимых  железобетонных поверхностей  (Путепровод  ПК 350+32, железобетонные конструкции подпорных стен)</t>
  </si>
  <si>
    <t>Устройство гидроизоляции  (Путепровод  ПК 350+32, гидроизоляция путепровода и подпорных стен)</t>
  </si>
  <si>
    <t>Устройство стыков секций путепровода и подпорных стен  (Путепровод  ПК 350+32, гидроизоляция путепровода и подпорных стен)</t>
  </si>
  <si>
    <t>Устройство продольного дренажа  (Путепровод  ПК 350+32, дренаж и дорожная одежда путепровода)</t>
  </si>
  <si>
    <t>Устройство обмазочной гидроизоляции (Путепровод  ПК 350+32, дренаж и дорожная одежда путепровода)</t>
  </si>
  <si>
    <t>Устройство защитного слоя (Путепровод  ПК 350+32, дренаж и дорожная одежда путепровода)</t>
  </si>
  <si>
    <t>Устройство покрытия из гравийно-песчаной смеси (Путепровод  ПК 350+32, дренаж и дорожная одежда путепровода)</t>
  </si>
  <si>
    <t>Устройство обмазочной гидроизоляции (Путепровод  ПК 350+32, мостовое полотно)</t>
  </si>
  <si>
    <t>Устройство нижнего слоя покрытия толщиной 0,06 м из   горячей щебеночной смеси типа Б, марки I (Путепровод  ПК 350+32, мостовое полотно)</t>
  </si>
  <si>
    <t>Устройство верхнего слоя покрытия из щебёночно-мастичной асфальтобетонной смеси ЩМА-15 толщиной 5 см  (Путепровод  ПК 350+32, мостовое полотно)</t>
  </si>
  <si>
    <t>Устройство обмазочной гидроизоляции поверхностей (Путепровод  ПК 350+32, мостовое полотно)</t>
  </si>
  <si>
    <t>Устройство нижнего слоя покрытий служебных проходов из гравийно песчаной смеси С-4 (Путепровод  ПК 350+32, мостовое полотно)</t>
  </si>
  <si>
    <t>Устройство бетонного покрытия служебных проходов толщиной 0,06 м (Путепровод  ПК 350+32, мостовое полотно)</t>
  </si>
  <si>
    <t>Установка одностороннего оцинкованного барьерного ограждения удерживающей способностью 400 кДж, высотой 1,3 м (Путепровод  ПК 350+32,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</si>
  <si>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(Путепровод  ПК 350+32, мостовое полотно)</t>
  </si>
  <si>
    <t>Устройство дорожной одежды разделительной полосы (Путепровод  ПК 350+32, мостовое полотно)</t>
  </si>
  <si>
    <t>Окраска видимых железобетонных поверхностей парапетного ограждения (Путепровод  ПК 350+32, мостовое полотно)</t>
  </si>
  <si>
    <t>Засыпка дренирующим грунтом под переходными плитами (Путепровод  ПК 350+32, сопряжения)</t>
  </si>
  <si>
    <t>Устройство лежней из монолитного железобетона (Путепровод  ПК 350+32, сопряжения)</t>
  </si>
  <si>
    <t>Устройство переходных плит из монолитного железобетона (Путепровод  ПК 350+32, сопряжения)</t>
  </si>
  <si>
    <t>Устройство обмазочной гидроизоляции поверхностей (Путепровод  ПК 350+32, сопряжения)</t>
  </si>
  <si>
    <t>Устройство нижнего слоя основания из гравийно-песчаной смеси С-4 (Путепровод  ПК 350+32, сопряжения)</t>
  </si>
  <si>
    <t>Устройство верхнего слоя основания из горячей щебеночной крупнозернистой смеси типа Б, марки II (Путепровод  ПК 350+32, сопряжения)</t>
  </si>
  <si>
    <t>Устройство нижнего слоя покрытия из горячей щебеночной крупнозернистой смеси типа А, марки II (Путепровод  ПК 350+32, сопряжения)</t>
  </si>
  <si>
    <t>Устройство верхнего слоя покрытия из щебёночно-мастичной асфальтобетонной смеси ЩМА-15 толщиной 4 см  (Путепровод  ПК 350+32, сопряжения)</t>
  </si>
  <si>
    <t>Устройство обмазочной гидроизоляции поверхностей  (Путепровод  ПК 350+32, сопряжения)</t>
  </si>
  <si>
    <t>Устройство нижнего слоя покрытий служебных проходов из гравийно песчаной смеси С-4  (Путепровод  ПК 350+32, сопряжения)</t>
  </si>
  <si>
    <t>Устройство бетонного покрытия служебных проходов толщиной 0,06 м  (Путепровод  ПК 350+32, сопряжения)</t>
  </si>
  <si>
    <t>Укрепление откосов и обочин насыпи гидропосевом трав  (Путепровод  ПК 350+32, сопряжения)</t>
  </si>
  <si>
    <t>Устройство железобетонных лестничных сходов  (Путепровод  ПК 350+32)</t>
  </si>
  <si>
    <t>Устойство обмазочной гидроизоляции поверхности лестничных сходов, засыпаемых грунтом  (Путепровод  ПК 350+32)</t>
  </si>
  <si>
    <t>Устройство оцинкованного перильного ограждения  (Путепровод  ПК 350+32)</t>
  </si>
  <si>
    <t>Окраска видимых железобетонных поверхностей лестничных сходов  (Путепровод  ПК 350+32)</t>
  </si>
  <si>
    <t>Устройство слоя покрытия из гравийно-песчаной смеси при максимальном размере зерен 40 мм С-1 толщиной 30 см,  укладываемого в 2 слоя   (Дорожная часть  ПК 350+32)</t>
  </si>
  <si>
    <t>Отсыпка песчаной подушки в основании путепровода (Путепровод  ПК 481+89,43, замена слабого грунта)</t>
  </si>
  <si>
    <t>Устройство монолитного железобетонного основания путепровода  (Путепровод  ПК 481+89,43, железобетонные конструкции путепровода)</t>
  </si>
  <si>
    <t xml:space="preserve">Устройство монолитных железобетонных стен путепровода  (Путепровод  ПК 481+89,43, железобетонные конструкции путепровода) </t>
  </si>
  <si>
    <t>Устройство монолитного железобетонного перекрытия путепровода  (Путепровод  ПК 481+89,43, железобетонные конструкции путепровода)</t>
  </si>
  <si>
    <t>Устройство монолитных железобетонных служебных проходов путепровода  (Путепровод  ПК 481+89,43, железобетонные конструкции путепровода)</t>
  </si>
  <si>
    <t>Окраска открытых железобетонных поверхностей   (Путепровод  ПК 481+89,43, железобетонные конструкции путепровода)</t>
  </si>
  <si>
    <t>Устройство монолитного железобетонного основания подпорных стен  (Путепровод  ПК 481+89,43, железобетонные конструкции подпорных стен)</t>
  </si>
  <si>
    <t>Устройство монолитных железобетонных тел подпорных стен (Путепровод  ПК 481+89,43, железобетонные конструкции подпорных стен)</t>
  </si>
  <si>
    <t>Устройство монолитных железобетонных служебных проходов (Путепровод  ПК 481+89,43, железобетонные конструкции подпорных стен)</t>
  </si>
  <si>
    <t>Окраска открытых железобетонных поверхностей (Путепровод  ПК 481+89,43, железобетонные конструкции подпорных стен)</t>
  </si>
  <si>
    <t>Устройство гидроизоляции (Путепровод  ПК 481+89,43, гидроизоляция путепровода и подпорных стен)</t>
  </si>
  <si>
    <t>Устройство стыков секций путепровода и подпорных стен (Путепровод  ПК 481+89,43, гидроизоляция путепровода и подпорных стен)</t>
  </si>
  <si>
    <t>Устройство продольного дренажа внутри путепровода  (Путепровод  ПК 481+89,43, дренаж и дорожная одежда тоннеля)</t>
  </si>
  <si>
    <t>Устройство продольного пристенного дренажа (Путепровод  ПК 481+89,43, дренаж и дорожная одежда тоннеля)</t>
  </si>
  <si>
    <t>Устройство обмазочной гидроизоляции (Путепровод  ПК 481+89,43, дренаж и дорожная одежда тоннеля)</t>
  </si>
  <si>
    <t>Устройство защитного слоя (Путепровод  ПК 481+89,43, дренаж и дорожная одежда тоннеля)</t>
  </si>
  <si>
    <t>Устройство покрытия из гравийно-песчаной смеси средней толщиной 0,384 м (Путепровод  ПК 481+89,43, дренаж и дорожная одежда тоннеля)</t>
  </si>
  <si>
    <t>Устройство обмазочной гидроизоляции (Путепровод  ПК 481+89,43, мостовое полотно)</t>
  </si>
  <si>
    <t>Устройство нижнего слоя покрытия толщиной 0,06 м из   горячей щебеночной смеси типа Б, марки I (Путепровод  ПК 481+89,43, мостовое полотно)</t>
  </si>
  <si>
    <t>Устройство верхнего слоя покрытия из щебёночно-мастичной асфальтобетонной смеси ЩМА-15 толщиной 5 см  (Путепровод  ПК 481+89,43, мостовое полотно)</t>
  </si>
  <si>
    <t>Установка одностороннего оцинкованного барьерного ограждения удерживающей способностью 400 кДж, высотой 1,3 м (Путепровод  ПК 481+89,43, мостовое полотно)</t>
  </si>
  <si>
    <t>Установка одностороннего сборного железобетонного ограждения парапетного типа удерживающей способностью 350 кДж, высотой 1,1 м (Путепровод  ПК 481+89,43, мостовое полотно)</t>
  </si>
  <si>
    <t>Устройство дорожной одежды разделительной полосы (Путепровод  ПК 481+89,43, мостовое полотно)</t>
  </si>
  <si>
    <t>Засыпка дренирующим грунтом под переходными плитами (Путепровод  ПК 481+89,43, сопряжение)</t>
  </si>
  <si>
    <t>Устройство лежней из монолитного железобетона (Путепровод  ПК 481+89,43, сопряжение)</t>
  </si>
  <si>
    <t>Устройство переходных плит из монолитного железобетона (Путепровод  ПК 481+89,43, сопряжение)</t>
  </si>
  <si>
    <t>Устройство нижнего слоя покрытия на сопряжениях из горячего плотного крупнозернистого асфальтобетона типа Б, марки II (Путепровод  ПК 481+89,43, сопряжение)</t>
  </si>
  <si>
    <t>Устройство среднего слоя покрытия на сопряжениях из горячего плотного крупнозернистого асфальтобетона типа А, марки II (Путепровод  ПК 481+89,43, сопряжение)</t>
  </si>
  <si>
    <t>Устройство верхнего слоя покрытия на сопряжениях из  щебеночно-мастичный асфальтобетон ЩМА-15 (Путепровод  ПК 481+89,43, сопряжение)</t>
  </si>
  <si>
    <t>Устройство обмазочной гидроизоляции поверхностей  (Путепровод  ПК 481+89,43, сопряжение)</t>
  </si>
  <si>
    <t>Окраска открытых железобетонных поверхностей цоколей переходных плит (Путепровод  ПК 481+89,43, сопряжение)</t>
  </si>
  <si>
    <t>Укрепление откосов и обочин насыпи гидропосевом трав (Путепровод  ПК 481+89,43, сопряжение)</t>
  </si>
  <si>
    <t>Устройство железобетонных лестничных сходов (Путепровод  ПК 481+89,43)</t>
  </si>
  <si>
    <t>Устойство обмазочной гидроизоляции поверхности лестничных сходов, засыпаемых грунтом  (Путепровод  ПК 481+89,43)</t>
  </si>
  <si>
    <t>Устройство оцинкованного перильного ограждения  (Путепровод  ПК 481+89,43)</t>
  </si>
  <si>
    <t xml:space="preserve">Окраска открытых железобетонных поверхностей  (Путепровод  ПК 481+89,43) </t>
  </si>
  <si>
    <t>Устройство слоя покрытия из гравийно-песчаной смеси при максимальном размере зерен 40 мм С-1 толщиной 30 см,  укладываемого в 2 слоя  (Дорожная часть ПК 481+89,43)</t>
  </si>
  <si>
    <t>Устройство насыпи (профильный объем) (сельскохозяйственный переезд на ПК 64+59)</t>
  </si>
  <si>
    <t>Укрепление откосов насыпи посевом многолетних трав по слою плодородного грунта 0.15 м  (сельскохозяйственный переезд на ПК 64+59)</t>
  </si>
  <si>
    <t>Укрепление обочин из гравийно-песчаной смеси, толщиной 30 см  (сельскохозяйственный переезд на ПК 64+59)</t>
  </si>
  <si>
    <t>Установка дорожных знаков на металлической опоре на фундаменте из монолитного бетона  (сельскохозяйственный переезд на ПК 64+59)</t>
  </si>
  <si>
    <t>Установка односторонненго барьерного ограждения 190 кДж  (сельскохозяйственный переезд на ПК 64+59)</t>
  </si>
  <si>
    <t>Установка односторонненго барьерного ограждения 250 кДж  (сельскохозяйственный переезд на ПК 64+59)</t>
  </si>
  <si>
    <t>Установка начальных и конечных участков барьерного ограждения (Lучастка=12 м)  (сельскохозяйственный переезд на ПК 64+59)</t>
  </si>
  <si>
    <t>Установка сигнальных столбиков  (сельскохозяйственный переезд на ПК 64+59)</t>
  </si>
  <si>
    <t>Устройство насыпи (профильный объем)  (сельскохозяйственный переезд на ПК 65+40)</t>
  </si>
  <si>
    <t>Укрепление откосов насыпи посевом многолетних трав по слою плодородного грунта 0.15 м (сельскохозяйственный переезд на ПК 65+40)</t>
  </si>
  <si>
    <t>Устройство слоя покрытия из гравийно-песчаной смеси, толщиной 30 см (сельскохозяйственный переезд на ПК 65+40)</t>
  </si>
  <si>
    <t>Укрепление обочин из гравийно-песчаной смеси, толщиной 30 см (сельскохозяйственный переезд на ПК 65+40)</t>
  </si>
  <si>
    <t>Установка дорожных знаков на металлической опоре на фундаменте из монолитного бетона (сельскохозяйственный переезд на ПК 65+40)</t>
  </si>
  <si>
    <t>Установка односторонненго барьерного ограждения 190 кДж (сельскохозяйственный переезд на ПК 65+40)</t>
  </si>
  <si>
    <t>Установка односторонненго барьерного ограждения 250 кДж (сельскохозяйственный переезд на ПК 65+40)</t>
  </si>
  <si>
    <t>Установка начальных и конечных участков барьерного ограждения (Lучастка=12 м) (сельскохозяйственный переезд на ПК 65+40)</t>
  </si>
  <si>
    <t>Установка сигнальных столбиков (сельскохозяйственный переезд на ПК 65+40)</t>
  </si>
  <si>
    <t>Устройство насыпи (профильный объем) (сельскохозяйственный переезд на ПК 154+96)</t>
  </si>
  <si>
    <t>Укрепление откосов насыпи посевом многолетних трав по слою плодородного грунта 0.15 м  (сельскохозяйственный переезд на ПК 154+96)</t>
  </si>
  <si>
    <t>Устройство слоя покрытия из гравийно-песчаной смеси, толщиной 30 см  (сельскохозяйственный переезд на ПК 154+96)</t>
  </si>
  <si>
    <t>Укрепление обочин из гравийно-песчаной смеси, толщиной 30 см  (сельскохозяйственный переезд на ПК 154+96)</t>
  </si>
  <si>
    <t>Устройство водопропускной прямоугольной водопропускной трубы отв. 2.5х4.0 м, с оголовками  (сельскохозяйственный переезд на ПК 154+96)</t>
  </si>
  <si>
    <t>Установка дорожных знаков на металлической опоре на фундаменте из монолитного бетона  (сельскохозяйственный переезд на ПК 154+96)</t>
  </si>
  <si>
    <t>Установка односторонненго барьерного ограждения 190 кДж  (сельскохозяйственный переезд на ПК 154+96)</t>
  </si>
  <si>
    <t>Установка начальных и конечных участков барьерного ограждения (Lучастка=12 м)  (сельскохозяйственный переезд на ПК 154+96)</t>
  </si>
  <si>
    <t>Устройство насыпи (профильный объем)  (сельскохозяйственный переезд на ПК 262+38)</t>
  </si>
  <si>
    <t>Укрепление откосов насыпи посевом многолетних трав по слою плодородного грунта 0.15 м  (сельскохозяйственный переезд на ПК 262+38)</t>
  </si>
  <si>
    <t>Устройство слоя покрытия из гравийно-песчаной смеси, толщиной 30 см  (сельскохозяйственный переезд на ПК 262+38)</t>
  </si>
  <si>
    <t>Укрепление обочин из гравийно-песчаной смеси, толщиной 30 см  (сельскохозяйственный переезд на ПК 262+38)</t>
  </si>
  <si>
    <t>Установка дорожных знаков на металлической опоре на фундаменте из монолитного бетона  (сельскохозяйственный переезд на ПК 262+38)</t>
  </si>
  <si>
    <t>Установка односторонненго барьерного ограждения 190 кДж  (сельскохозяйственный переезд на ПК 262+38)</t>
  </si>
  <si>
    <t>Установка начальных и конечных участков барьерного ограждения (Lучастка=12 м)  (сельскохозяйственный переезд на ПК 262+38)</t>
  </si>
  <si>
    <t>Установка сигнальных столбиков  (сельскохозяйственный переезд на ПК 262+38)</t>
  </si>
  <si>
    <t>Устройство насыпи (профильный объем) (сельскохозяйственный переезд на ПК 262+83)</t>
  </si>
  <si>
    <t>Укрепление откосов насыпи посевом многолетних трав по слою плодородного грунта 0.15 м  (сельскохозяйственный переезд на ПК 262+83)</t>
  </si>
  <si>
    <t>Устройство слоя покрытия из гравийно-песчаной смеси, толщиной 30 см  (сельскохозяйственный переезд на ПК 262+83)</t>
  </si>
  <si>
    <t>Укрепление обочин из гравийно-песчаной смеси, толщиной 30 см  (сельскохозяйственный переезд на ПК 262+83)</t>
  </si>
  <si>
    <t>Установка дорожных знаков на металлической опоре на фундаменте из монолитного бетона  (сельскохозяйственный переезд на ПК 262+83)</t>
  </si>
  <si>
    <t>Установка односторонненго барьерного ограждения 190 кДж  (сельскохозяйственный переезд на ПК 262+83)</t>
  </si>
  <si>
    <t>Установка начальных и конечных участков барьерного ограждения (Lучастка=12 м)  (сельскохозяйственный переезд на ПК 262+83)</t>
  </si>
  <si>
    <t>Установка сигнальных столбиков  (сельскохозяйственный переезд на ПК 262+83)</t>
  </si>
  <si>
    <t>Забивка железобетонных свай  (Путепровод ПК32+38,20, крайние опоры 1, 3)</t>
  </si>
  <si>
    <t>Устройство монолитных железобетонных ростверков  (Путепровод ПК32+38,20, крайние опоры 1, 3)</t>
  </si>
  <si>
    <t xml:space="preserve">Устройство монолитных железобетонных стоек опор (Путепровод ПК32+38,20, крайние опоры 1, 3) </t>
  </si>
  <si>
    <t>Устройство монолитных железобетонных ригелей, открылков, шкафных стенок, подферменных площадок опор  (Путепровод ПК32+38,20, крайние опоры 1, 3)</t>
  </si>
  <si>
    <t>Устройство обмазочной гидроизоляции  (Путепровод ПК32+38,20, крайние опоры 1, 3)</t>
  </si>
  <si>
    <t xml:space="preserve">Окраска открытых железобетонных поверхностей крайних опор  (Путепровод ПК32+38,20, крайние опоры 1, 3) </t>
  </si>
  <si>
    <t>Забивка железобетонных свай  (Путепровод ПК32+38,20, промежуточная опора 2)</t>
  </si>
  <si>
    <t xml:space="preserve">Устройство монолитных железобетонных ростверков  (Путепровод ПК32+38,20, промежуточная опора 2) </t>
  </si>
  <si>
    <t xml:space="preserve">Устройство монолитных железобетонных стоек опор  (Путепровод ПК32+38,20, промежуточная опора 2) </t>
  </si>
  <si>
    <t xml:space="preserve">Устройство монолитных железобетонных ригелей опор и подферменных площадок  (Путепровод ПК32+38,20, промежуточная опора 2) </t>
  </si>
  <si>
    <t>Устройство обмазочной гидроизоляции  (Путепровод ПК32+38,20, промежуточная опора 2)</t>
  </si>
  <si>
    <t xml:space="preserve">Окраска открытых железобетонных поверхностей крайних опор  (Путепровод ПК32+38,20, промежуточная опора 2) </t>
  </si>
  <si>
    <t>Устройство резинометаллических опорных частей со свинцовым сердечником типа СВ ДШР-РСИ 200х400х144  (Путепровод ПК32+38,20, пролетные строения)</t>
  </si>
  <si>
    <t>Установка резиновых опорных частей РОЧ 150х200х24 на боковые упоры  (Путепровод ПК32+38,20, пролетные строения)</t>
  </si>
  <si>
    <t>Установка железобетонных балок пролетного строения  длиной 18 м  (Путепровод ПК32+38,20, пролетные строения)</t>
  </si>
  <si>
    <t>Сооружение из монолитного бетона плиты проезжей части  (Путепровод ПК32+38,20, пролетные строения)</t>
  </si>
  <si>
    <t>Установка водоотводных устройств  (Путепровод ПК32+38,20, пролетные строения)</t>
  </si>
  <si>
    <t xml:space="preserve">Устройство декоративного карниза  (Путепровод ПК32+38,20, пролетные строения) </t>
  </si>
  <si>
    <t xml:space="preserve">Окраска видимых поверхностей железобетонного  пролетного строения  (Путепровод ПК32+38,20, пролетные строения) </t>
  </si>
  <si>
    <t>Устройство обмазочной гидроизоляции  (Путепровод ПК32+38,20, мостовое полотно)</t>
  </si>
  <si>
    <t>Устройство нижнего слоя асфальтобетонного покрытия толщной 0,06 м из горячей щебеночной смеси типа Б, марки I  (Путепровод ПК32+38,20, мостовое полотно)</t>
  </si>
  <si>
    <t>Устройство верхнего слоя покрытия из щебёночно-мастичной асфальтобетонной смеси ЩМА-15 толщиной 5 см  (Путепровод ПК32+38,20, мостовое полотно)</t>
  </si>
  <si>
    <t>Устройство однослойного бетонного покрытия служебных проходов толщиной 0,11 м  (Путепровод ПК32+38,20, мостовое полотно)</t>
  </si>
  <si>
    <t>Устройство  мастичных швов  (Путепровод ПК32+38,20, мостовое полотно)</t>
  </si>
  <si>
    <t>Устройство закрытого дренажа  (Путепровод ПК32+38,20, мостовое полотно)</t>
  </si>
  <si>
    <t>Установка одностороннего оцинкованного барьерного ограждения  удерживающей способностью У4 300 кДж  (Путепровод ПК32+38,20, мостовое полотно)</t>
  </si>
  <si>
    <t>Установка одностороннего сборного железобетонного ограждения парапетного типа удерживающей способностью У5 350 кДж с окраской  (Путепровод ПК32+38,20, мостовое полотно)</t>
  </si>
  <si>
    <t>Монтаж металлического оцинкованного перильного ограждения  (Путепровод ПК32+38,20, мостовое полотно)</t>
  </si>
  <si>
    <t>Устройство водонепроницаемых деформационных швов на продольные перемещения 80 мм  (Путепровод ПК32+38,20, мостовое полотно)</t>
  </si>
  <si>
    <t>Устройство водоотводного металлического лотка  (Путепровод ПК32+38,20, мостовое полотно)</t>
  </si>
  <si>
    <t>Монтаж металлических труб для прокладки кабельной канализации  (Путепровод ПК32+38,20, мостовое полотно)</t>
  </si>
  <si>
    <t>Устройство лежней из монолитного железобетона  (Путепровод ПК32+38,20, сопряжения)</t>
  </si>
  <si>
    <t xml:space="preserve">Устройство переходных плит из монолитного железобетона  (Путепровод ПК32+38,20, сопряжения) </t>
  </si>
  <si>
    <t>Устройство обмазочной гидроизоляции поверхностей  (Путепровод ПК32+38,20, сопряжения)</t>
  </si>
  <si>
    <t>Устройство обмазочной гидроизоляции  (Путепровод ПК32+38,20, сопряжения)</t>
  </si>
  <si>
    <t>Устройство нижнего слоя основания толщиной 0,123 м из гравийно-песчаной смеси  (Путепровод ПК32+38,20, сопряжения)</t>
  </si>
  <si>
    <t>Устройство верхнего слоя основания толщиной 0,20 м из горячего плотного крупнозернистого асфальтобетона типа Б марки II, с предварительным розливом битумной эмульсии  (Путепровод ПК32+38,20, сопряжения)</t>
  </si>
  <si>
    <t>Устройство нижнего слоя покрытия толщиной 0,16 м из горячего плотного крупнозернистого асфальтобетона типа А марки II  (Путепровод ПК32+38,20, сопряжения)</t>
  </si>
  <si>
    <t xml:space="preserve">Устройство верхнего слоя покрытия из щебёночно-мастичной асфальтобетонной смеси ЩМА-15 толщиной 4 см  (Путепровод ПК32+38,20, сопряжения) </t>
  </si>
  <si>
    <t>Устройство покрытия служебного прохода и на полосе безопасности  толщиной 0,155 м из монолитного бетона  (Путепровод ПК32+38,20, сопряжения)</t>
  </si>
  <si>
    <t>Окраска открытых железобетонных поверхностей переходных плит  (Путепровод ПК32+38,20, сопряжения)</t>
  </si>
  <si>
    <t>Отвод воды в колодец ливневой канализации  (Путепровод ПК32+38,20, сопряжения)</t>
  </si>
  <si>
    <t>Монтаж сборных железобетонных конструкций лестничных сходов  (Путепровод ПК32+38,20)</t>
  </si>
  <si>
    <t xml:space="preserve">Монтаж индивидуальных железобетонных конструкций лестничных сходов   (Путепровод ПК32+38,20) </t>
  </si>
  <si>
    <t>Устройство обмазочной гидроизоляции   (Путепровод ПК32+38,20)</t>
  </si>
  <si>
    <t>Монтаж металлического оцинкованного перильного ограждения   (Путепровод ПК32+38,20)</t>
  </si>
  <si>
    <t>Окраска открытых железобетонных поверхностей   (Путепровод ПК32+38,20)</t>
  </si>
  <si>
    <t>Устройство монолитного железобетонного ростверка   (Путепровод ПК32+38,20, армогрунтовые стены)</t>
  </si>
  <si>
    <t>Устройство облицовки армогрунтовых подпорных стен (Путепровод ПК32+38,20, армогрунтовые стены)</t>
  </si>
  <si>
    <t>Устройство армогрунтовой насыпи (Путепровод ПК32+38,20, армогрунтовые стены)</t>
  </si>
  <si>
    <t>Армирование насыпи моно-ориентированной георешеткой (Путепровод ПК32+38,20, армогрунтовые стены)</t>
  </si>
  <si>
    <t>Устройство пристенного дренажа (Путепровод ПК32+38,20, армогрунтовые стены)</t>
  </si>
  <si>
    <t>Устройство обмазочной гидроизоляции (Путепровод ПК32+38,20, армогрунтовые стены)</t>
  </si>
  <si>
    <t>Планировка верха  земляного полотна механизированным способом (Дорожная часть ПК32+38,20)</t>
  </si>
  <si>
    <t>Устройство слоя покрытия из гравийно-песчаной смеси, толщиной 30 см (Дорожная часть ПК32+38,20)</t>
  </si>
  <si>
    <t>Укрепление обочин из гравийно-песчаной смеси, толщиной 30 см  (Дорожная часть ПК32+38,20)</t>
  </si>
  <si>
    <t>Установка односторонненго барьерного ограждения 190 кДж  (Дорожная часть ПК32+38,20)</t>
  </si>
  <si>
    <t>Установка начальных и конечных участков барьерного ограждения (Lучастка=12 м)  (Дорожная часть ПК32+38,20)</t>
  </si>
  <si>
    <t>Забивка железобетонных свай (Путепровод ПК 38+97,82 над автомобильной дорогой Динская-Старомышастовская, крайние опоры)</t>
  </si>
  <si>
    <t>Устройство монолитных железобетонных ростверков  (Путепровод ПК 38+97,82 над автомобильной дорогой Динская-Старомышастовская, крайние опоры)</t>
  </si>
  <si>
    <t>Устройство монолитных железобетонных стоек опор (Путепровод ПК 38+97,82 над автомобильной дорогой Динская-Старомышастовская, крайние опоры)</t>
  </si>
  <si>
    <t>Устройство монолитных железобетонных ригелей опор (Путепровод ПК 38+97,82 над автомобильной дорогой Динская-Старомышастовская, крайние опоры)</t>
  </si>
  <si>
    <t>Устройство монолитных железобетонных шкафных стенок, крыльев, открылков устоев (Путепровод ПК 38+97,82 над автомобильной дорогой Динская-Старомышастовская, крайние опоры)</t>
  </si>
  <si>
    <t>Устройство монолитных железобетонных подферменных площадок  устоев (Путепровод ПК 38+97,82 над автомобильной дорогой Динская-Старомышастовская, крайние опоры)</t>
  </si>
  <si>
    <t>Устройство обмазочной гидроизоляции (Путепровод ПК 38+97,82 над автомобильной дорогой Динская-Старомышастовская, крайние опоры)</t>
  </si>
  <si>
    <t>Окраска железобетонных открытых поверхностей устоев (Путепровод ПК 38+97,82 над автомобильной дорогой Динская-Старомышастовская, крайние опоры)</t>
  </si>
  <si>
    <t>Забивка железобетонных свай  (Путепровод ПК 38+97,82 над автомобильной дорогой Динская-Старомышастовская, промежуточные опоры)</t>
  </si>
  <si>
    <t>Устройство монолитных железобетонных ростверков   (Путепровод ПК 38+97,82 над автомобильной дорогой Динская-Старомышастовская, промежуточные опоры)</t>
  </si>
  <si>
    <t>Устройство монолитных железобетонных стоек опор  (Путепровод ПК 38+97,82 над автомобильной дорогой Динская-Старомышастовская, промежуточные опоры)</t>
  </si>
  <si>
    <t>Устройство монолитных железобетонных ригелей опор   (Путепровод ПК 38+97,82 над автомобильной дорогой Динская-Старомышастовская, промежуточные опоры)</t>
  </si>
  <si>
    <t>Устройство монолитных железобетонных подферменных площадок  промежуточных опор  (Путепровод ПК 38+97,82 над автомобильной дорогой Динская-Старомышастовская, промежуточные опоры)</t>
  </si>
  <si>
    <t>Устройство обмазочной гидроизоляции   (Путепровод ПК 38+97,82 над автомобильной дорогой Динская-Старомышастовская, промежуточные опоры)</t>
  </si>
  <si>
    <t>Окраска железобетонных открытых поверхностей промежуточных опор   (Путепровод ПК 38+97,82 над автомобильной дорогой Динская-Старомышастовская, промежуточные опоры)</t>
  </si>
  <si>
    <t>Установка  сейсмостойких опорных частей   размером 20х40х14.4   (Путепровод ПК 38+97,82 над автомобильной дорогой Динская-Старомышастовская, пролетные строения)</t>
  </si>
  <si>
    <t>Установка  сейсмостойких опорных частей   размером 30х40х14.4 (Путепровод ПК 38+97,82 над автомобильной дорогой Динская-Старомышастовская, пролетные строения)</t>
  </si>
  <si>
    <t>Установка резиновых опорных частей  РОЧ размером 15х20х2.4 (Путепровод ПК 38+97,82 над автомобильной дорогой Динская-Старомышастовская, пролетные строения)</t>
  </si>
  <si>
    <t>Установка железобетонных балок пролетного строения  длиной 15 м (Путепровод ПК 38+97,82 над автомобильной дорогой Динская-Старомышастовская, пролетные строения)</t>
  </si>
  <si>
    <t>Установка железобетонных балок пролетного строения длиной 33 м (Путепровод ПК 38+97,82 над автомобильной дорогой Динская-Старомышастовская, пролетные строения)</t>
  </si>
  <si>
    <t>Сооружение из монолитного железобетона плиты проезжей части (в том числе температурная неразрезность) (Путепровод ПК 38+97,82 над автомобильной дорогой Динская-Старомышастовская, пролетные строения)</t>
  </si>
  <si>
    <t>Окраска видимых поверхностей  пролетного строения (Путепровод ПК 38+97,82 над автомобильной дорогой Динская-Старомышастовская, пролетные строения)</t>
  </si>
  <si>
    <t>Устройство обмазочной гидроизоляции (Путепровод ПК 38+97,82 над автомобильной дорогой Динская-Старомышастовская, мостовое полотно)</t>
  </si>
  <si>
    <t xml:space="preserve">Устройство нижнего слоя покрытия толщиной 0,06 м из горячего плотного мелкозернистого асфальтобетона типа Б марки I  (Путепровод ПК 38+97,82 над автомобильной дорогой Динская-Старомышастовская, мостовое полотно) </t>
  </si>
  <si>
    <t>Устройство верхнего слоя покрытия из щебёночно-мастичной асфальтобетонной смеси ЩМА-15 толщиной 5 см   (Путепровод ПК 38+97,82 над автомобильной дорогой Динская-Старомышастовская, мостовое полотно)</t>
  </si>
  <si>
    <t xml:space="preserve">Устройство  однослойного покрытия служебных проходов и зоны водоотвода толщиной 0,11 м из монолитного бетона  (Путепровод ПК 38+97,82 над автомобильной дорогой Динская-Старомышастовская, мостовое полотно) </t>
  </si>
  <si>
    <t>Устройство мастичных швов  (Путепровод ПК 38+97,82 над автомобильной дорогой Динская-Старомышастовская, мостовое полотно)</t>
  </si>
  <si>
    <t>Устройство закрытого дренажа  (Путепровод ПК 38+97,82 над автомобильной дорогой Динская-Старомышастовская, мостовое полотно)</t>
  </si>
  <si>
    <t>Установка одностороннего оцинкованного барьерного ограждения удерживающей способности 350 кДж высотой 1,1 м  (Путепровод ПК 38+97,82 над автомобильной дорогой Динская-Старомышастовская, мостовое полотно)</t>
  </si>
  <si>
    <t>Установка одностороннего сборного железобетонного ограждения парапетного типа высотой 1,5 м, удерживающей способностью 400 кДж  (Путепровод ПК 38+97,82 над автомобильной дорогой Динская-Старомышастовская, мостовое полотно)</t>
  </si>
  <si>
    <t>Монтаж металлического оцинкованного перильного ограждения  (Путепровод ПК 38+97,82 над автомобильной дорогой Динская-Старомышастовская, мостовое полотно)</t>
  </si>
  <si>
    <t>Устройство водонепроницаемых деформационных швов на продольные перемещения 80 мм  (Путепровод ПК 38+97,82 над автомобильной дорогой Динская-Старомышастовская, мостовое полотно)</t>
  </si>
  <si>
    <t>Монтаж металлических труб для прокладки кабельной канализации  (Путепровод ПК 38+97,82 над автомобильной дорогой Динская-Старомышастовская, мостовое полотно)</t>
  </si>
  <si>
    <t xml:space="preserve">Монтаж оцинкованного водоотводного металлического лотка ливневой канализации  (Путепровод ПК 38+97,82 над автомобильной дорогой Динская-Старомышастовская, мостовое полотно) </t>
  </si>
  <si>
    <t>Устройство лежней из монолитного железобетона  (Путепровод ПК 38+97,82 над автомобильной дорогой Динская-Старомышастовская, сопряжения)</t>
  </si>
  <si>
    <t>Устройство переходных плит из монолитного железобетона  (Путепровод ПК 38+97,82 над автомобильной дорогой Динская-Старомышастовская, сопряжения)</t>
  </si>
  <si>
    <t>Устройство покрытия проезжей части на сопряжении путепровода с насыпью  (Путепровод ПК 38+97,82 над автомобильной дорогой Динская-Старомышастовская, сопряжения)</t>
  </si>
  <si>
    <t>Устройство покрытия тротуаров  (Путепровод ПК 38+97,82 над автомобильной дорогой Динская-Старомышастовская, сопряжения)</t>
  </si>
  <si>
    <t>Устройство покрытия разделительной полосы  (Путепровод ПК 38+97,82 над автомобильной дорогой Динская-Старомышастовская, сопряжения)</t>
  </si>
  <si>
    <t>Окраска видимых  железобетонных поверхностей  (Путепровод ПК 38+97,82 над автомобильной дорогой Динская-Старомышастовская, сопряжения)</t>
  </si>
  <si>
    <t>Устройство водоотвода на опорах (Путепровод ПК 38+97,82 над автомобильной дорогой Динская-Старомышастовская, водоотвод)</t>
  </si>
  <si>
    <t>Установка сборных бетонных телескопических лотков  (Путепровод ПК 38+97,82 над автомобильной дорогой Динская-Старомышастовская, водоотвод)</t>
  </si>
  <si>
    <t>Установка сборных бетонных гасителей  (Путепровод ПК 38+97,82 над автомобильной дорогой Динская-Старомышастовская, водоотвод)</t>
  </si>
  <si>
    <t>Устройство монолитных железобетонных фундаментов  (Путепровод ПК 38+97,82 над автомобильной дорогой Динская-Старомышастовская, армогрунтовые подпорные стены)</t>
  </si>
  <si>
    <t>Устройство засыпки за устоями и отсыпка насыпи дренирующим грунтом(Путепровод ПК 38+97,82 над автомобильной дорогой Динская-Старомышастовская, армогрунтовые подпорные стены)</t>
  </si>
  <si>
    <t>Установка облицовочных блоков армогрунтовых подпорных стен (Путепровод ПК 38+97,82 над автомобильной дорогой Динская-Старомышастовская, армогрунтовые подпорные стены)</t>
  </si>
  <si>
    <t>Устройство армирования насыпи моноориентированной георешеткой с устройством коннекторов (Путепровод ПК 38+97,82 над автомобильной дорогой Динская-Старомышастовская, армогрунтовые подпорные стены)</t>
  </si>
  <si>
    <t>Устройство монолитных железобетонных обвязочных балок (Путепровод ПК 38+97,82 над автомобильной дорогой Динская-Старомышастовская, армогрунтовые подпорные стены)</t>
  </si>
  <si>
    <t>Устройство обмазочной гидроизоляции (Путепровод ПК 38+97,82 над автомобильной дорогой Динская-Старомышастовская, армогрунтовые подпорные стены)</t>
  </si>
  <si>
    <t>Устройство железобетонных лестничных сходов (Путепровод ПК 38+97,82 над автомобильной дорогой Динская-Старомышастовская)</t>
  </si>
  <si>
    <t>Монтаж металлического оцинкованного перильного ограждения  (Путепровод ПК 38+97,82 над автомобильной дорогой Динская-Старомышастовская)</t>
  </si>
  <si>
    <t>Устройство обмазочной гидроизоляции  (Путепровод ПК 38+97,82 над автомобильной дорогой Динская-Старомышастовская)</t>
  </si>
  <si>
    <t>Окраска железобетонных открытых лестничных сходов  (Путепровод ПК 38+97,82 над автомобильной дорогой Динская-Старомышастовская)</t>
  </si>
  <si>
    <t>Устройство нижнего слоя покрытия из асфальтобетонной смеси, крупнозернистой  тип Б II марки , полимерно-дисперсно- армированной, толщиной 7 см (Дорожная часть ПК 38+97,82)</t>
  </si>
  <si>
    <t>Устройство верхнего слоя покрытия из щебёночно-мастичной асфальтобетонной смеси ЩМА-15 толщиной 4 см (Дорожная часть ПК 38+97,82)</t>
  </si>
  <si>
    <t>Нанесение продольных линий дорожной разметки термопластиком  (Дорожная часть ПК 38+97,82)</t>
  </si>
  <si>
    <t>Забивка железобетонных свай (Путепровод ПК 262+61,30, крайние опоры 1, 4)</t>
  </si>
  <si>
    <t>Устройство монолитных железобетонных ростверков  (Путепровод ПК 262+61,30, крайние опоры 1, 4)</t>
  </si>
  <si>
    <t xml:space="preserve">Устройство монолитных железобетонных стоек опор (Путепровод ПК 262+61,30, крайние опоры 1, 4) </t>
  </si>
  <si>
    <t>Устройство монолитных железобетонных ригелей, открылков, шкафных стенок, подферменных площадок опор (Путепровод ПК 262+61,30, крайние опоры 1, 4)</t>
  </si>
  <si>
    <t>Устройство обмазочной гидроизоляции (Путепровод ПК 262+61,30, крайние опоры 1, 4)</t>
  </si>
  <si>
    <t xml:space="preserve">Окраска открытых железобетонных поверхностей крайних опор (Путепровод ПК 262+61,30, крайние опоры 1, 4) </t>
  </si>
  <si>
    <t>Забивка железобетонных свай  (Путепровод ПК 262+61,30, промежуточные опоры 2, 3)</t>
  </si>
  <si>
    <t xml:space="preserve">Устройство монолитных железобетонных ростверков  (Путепровод ПК 262+61,30, промежуточные опоры 2, 3) </t>
  </si>
  <si>
    <t xml:space="preserve">Устройство монолитных железобетонных стоек опор  (Путепровод ПК 262+61,30, промежуточные опоры 2, 3) </t>
  </si>
  <si>
    <t xml:space="preserve">Устройство монолитных железобетонных ригелей опор и подферменных площадок  (Путепровод ПК 262+61,30, промежуточные опоры 2, 3) </t>
  </si>
  <si>
    <t xml:space="preserve">Окраска открытых железобетонных поверхностей крайних опор  (Путепровод ПК 262+61,30, промежуточные опоры 2, 3) </t>
  </si>
  <si>
    <t>Устройство обмазочной гидроизоляции  (Путепровод 
ПК 262+61,30, промежуточные опоры 2, 3)</t>
  </si>
  <si>
    <t>Устройство резино-металлических опорных частей со свинцовым сердечником типа СВ ДШР-РСИ  (Путепровод ПК 262+61,30, пролетные строения)</t>
  </si>
  <si>
    <t>Установка резиновых опорных частей РОЧ 150х200х24 на боковые упоры  (Путепровод ПК 262+61,30, пролетные строения)</t>
  </si>
  <si>
    <t>Установка железобетонных балок пролетного строения  длиной 18 м  (Путепровод ПК 262+61,30, пролетные строения)</t>
  </si>
  <si>
    <t>Установка железобетонных балок пролетного строения длиной 33 м  (Путепровод ПК 262+61,30, пролетные строения)</t>
  </si>
  <si>
    <t>Сооружение из монолитного бетона плиты проезжей части  (Путепровод ПК 262+61,30, пролетные строения)</t>
  </si>
  <si>
    <t>Установка водоотводных устройств  (Путепровод ПК 262+61,30, пролетные строения)</t>
  </si>
  <si>
    <t>Устройство декоративного карниза   (Путепровод ПК 262+61,30, пролетные строения)</t>
  </si>
  <si>
    <t>Окраска видимых поверхностей железобетонного  пролетного строения  (Путепровод ПК 262+61,30, пролетные строения)</t>
  </si>
  <si>
    <t>Устройство обмазочной гидроизоляции  (Путепровод ПК 262+61,30, мостовое полотно)</t>
  </si>
  <si>
    <t>Устройство нижнего слоя асфальтобетонного покрытия толщной 0,06 м из горячей щебеночной смеси типа Б, марки I  (Путепровод ПК 262+61,30, мостовое полотно)</t>
  </si>
  <si>
    <t>Устройство верхнего слоя покрытия из щебёночно-мастичной асфальтобетонной смеси ЩМА-15 толщиной 5 см   (Путепровод ПК 262+61,30, мостовое полотно)</t>
  </si>
  <si>
    <t>Устройство однослойного бетонного покрытия служебных проходов толщиной 0,11 м  (Путепровод ПК 262+61,30, мостовое полотно)</t>
  </si>
  <si>
    <t>Устройство  мастичных швов  (Путепровод ПК 262+61,30, мостовое полотно)</t>
  </si>
  <si>
    <t>Устройство закрытого дренажа  (Путепровод ПК 262+61,30, мостовое полотно)</t>
  </si>
  <si>
    <t>Установка одностороннего оцинкованного барьерного ограждения  удерживающей способностью У4 300 кДж  (Путепровод ПК 262+61,30, мостовое полотно)</t>
  </si>
  <si>
    <t>Установка одностороннего сборного железобетонного ограждения парапетного типа удерживающей способностью У5 350 кДж с окраской  (Путепровод ПК 262+61,30, мостовое полотно)</t>
  </si>
  <si>
    <t>Монтаж металлического оцинкованного перильного ограждения  (Путепровод ПК 262+61,30, мостовое полотно)</t>
  </si>
  <si>
    <t>Устройство водонепроницаемых деформационных швов на продольные перемещения 80 мм  (Путепровод ПК 262+61,30, мостовое полотно)</t>
  </si>
  <si>
    <t>Устройство водоотводного металлического лотка  (Путепровод ПК 262+61,30, мостовое полотно)</t>
  </si>
  <si>
    <t>Монтаж металлических труб для прокладки кабельной канализации  (Путепровод ПК 262+61,30, мостовое полотно)</t>
  </si>
  <si>
    <t>Устройство отвода воды по опорам из п.э. труб  (Путепровод ПК 262+61,30, мостовое полотно)</t>
  </si>
  <si>
    <t>Устройство лежней из монолитного железобетона  (Путепровод ПК 262+61,30, сопряжения)</t>
  </si>
  <si>
    <t xml:space="preserve">Устройство переходных плит из монолитного железобетона  (Путепровод ПК 262+61,30, сопряжения) </t>
  </si>
  <si>
    <t>Устройство обмазочной гидроизоляции поверхностей  (Путепровод ПК 262+61,30, сопряжения)</t>
  </si>
  <si>
    <t>Устройство обмазочной гидроизоляции  (Путепровод ПК 262+61,30, сопряжения)</t>
  </si>
  <si>
    <t>Устройство нижнего слоя основания толщиной 0,123 м из гравийно-песчаной смеси  (Путепровод ПК 262+61,30, сопряжения)</t>
  </si>
  <si>
    <t>Устройство верхнего слоя основания толщиной 0,20 м из горячего плотного крупнозернистого асфальтобетона типа Б марки II, с предварительным розливом битумной эмульсии  (Путепровод ПК 262+61,30, сопряжения)</t>
  </si>
  <si>
    <t>Устройство нижнего слоя покрытия толщиной 0,16 м из горячего плотного крупнозернистого асфальтобетона типа А марки II  (Путепровод ПК 262+61,30, сопряжения)</t>
  </si>
  <si>
    <t>Устройство верхнего слоя покрытия из щебёночно-мастичной асфальтобетонной смеси ЩМА-15 толщиной 4 см   (Путепровод ПК 262+61,30, сопряжения)</t>
  </si>
  <si>
    <t>Устройство покрытия служебного прохода и на полосе безопасности  толщиной 0,155 м из монолитного бетона  (Путепровод ПК 262+61,30, сопряжения)</t>
  </si>
  <si>
    <t>Устройство покрытия разделительной полосы  (Путепровод ПК 262+61,30, сопряжения)</t>
  </si>
  <si>
    <t>Окраска открытых железобетонных поверхностей переходных плит  (Путепровод ПК 262+61,30, сопряжения)</t>
  </si>
  <si>
    <t xml:space="preserve">Изготовление и монтаж сборных железобетонных конструкций лестничных сходов  (Путепровод ПК 262+61,30) </t>
  </si>
  <si>
    <t>Монтаж индивидуальных железобетонных конструкций лестничных сходов   (Путепровод ПК 262+61,30)</t>
  </si>
  <si>
    <t>Устройство обмазочной гидроизоляции   (Путепровод ПК 262+61,30)</t>
  </si>
  <si>
    <t>Монтаж металлического оцинкованного перильного ограждения   (Путепровод ПК 262+61,30)</t>
  </si>
  <si>
    <t>Окраска открытых железобетонных поверхностей   (Путепровод ПК 262+61,30)</t>
  </si>
  <si>
    <t>Устройство монолитного железобетонного ростверка   (Путепровод ПК 262+61,30, армогрунтовые подпорные стены)</t>
  </si>
  <si>
    <t>Установка облицовочных блоков (Путепровод ПК 262+61,30, армогрунтовые подпорные стены)</t>
  </si>
  <si>
    <t>Устройство насыпи из песка с коэффициентом фильтрации Кф&gt;2 м/сут (Путепровод ПК 262+61,30, армогрунтовые подпорные стены)</t>
  </si>
  <si>
    <t>Армирование насыпи моно-ориентированной георешеткой (Путепровод ПК 262+61,30, армогрунтовые подпорные стены)</t>
  </si>
  <si>
    <t>Устройство пристенного дренажа (Путепровод ПК 262+61,30, армогрунтовые подпорные стены)</t>
  </si>
  <si>
    <t>Устройство обмазочной гидроизоляции (Путепровод ПК 262+61,30, армогрунтовые подпорные стены)</t>
  </si>
  <si>
    <t xml:space="preserve">Устройство нижнего слоя покрытия из асфальтобетонной смеси, крупнозернистой  тип Б II марки , полимерно-дисперсно- армированной, толщиной 7 см (Дорожная часть ПК 262+61,30) </t>
  </si>
  <si>
    <t>Устройство верхнего слоя покрытия из щебёночно-мастичной асфальтобетонной смеси ЩМА-15 толщиной 4 см (Дорожная часть ПК 262+61,30)</t>
  </si>
  <si>
    <t>Установка односторонненго барьерного ограждения 190 кДж (Дорожная часть ПК 262+61,30)</t>
  </si>
  <si>
    <t>Установка начальных и конечных участков барьерного ограждения (Lучастка=12 м) (Дорожная часть ПК 262+61,30)</t>
  </si>
  <si>
    <t>Нанесение продольных линий дорожной разметки термопластиком (Дорожная часть ПК 262+61,30)</t>
  </si>
  <si>
    <t>Забивка железобетонных свай (Путепровод  на ПК 379+88,28, крайние опоры)</t>
  </si>
  <si>
    <t>Устройство монолитных железобетонных ростверков (Путепровод  на ПК 379+88,28, крайние опоры)</t>
  </si>
  <si>
    <t>Устройство монолитных железобетонных тел опор (Путепровод  на ПК 379+88,28, крайние опоры)</t>
  </si>
  <si>
    <t>Устройство монолитных железобетонных ригелей, открылков, шкафных стенок, подферменных площадок опор (Путепровод  на ПК 379+88,28, крайние опоры)</t>
  </si>
  <si>
    <t>Устройство обмазочной гидроизоляции поверхностей (Путепровод  на ПК 379+88,28, крайние опоры)</t>
  </si>
  <si>
    <t xml:space="preserve">Окраска открытых железобетонных поверхностей опор  (Путепровод  на ПК 379+88,28, крайние опоры) </t>
  </si>
  <si>
    <t>Забивка железобетонных свай  (Путепровод  на ПК 379+88,28, промежуточные опоры)</t>
  </si>
  <si>
    <t>Устройство монолитных железобетонных ростверков  (Путепровод  на ПК 379+88,28, промежуточные опоры)</t>
  </si>
  <si>
    <t>Устройство монолитных железобетонных стоек опор  (Путепровод  на ПК 379+88,28, промежуточные опоры)</t>
  </si>
  <si>
    <t>Устройство монолитных железобетонных ригелей опор и подферменных площадок  (Путепровод  на ПК 379+88,28, промежуточные опоры)</t>
  </si>
  <si>
    <t>Устройство обмазочной гидроизоляции поверхностей (Путепровод  на ПК 379+88,28, промежуточные опоры)</t>
  </si>
  <si>
    <t>Окраска железобетонных конструкций опор  (Путепровод  на ПК 379+88,28, промежуточные опоры)</t>
  </si>
  <si>
    <t>Установка сейсмостойких опорных частей размером 200х400х104  (Путепровод  на ПК 379+88,28, пролетные строения)</t>
  </si>
  <si>
    <t>Установка сейсмостойких опорных частей размером 300х400х104 (Путепровод  на ПК 379+88,28, пролетные строения)</t>
  </si>
  <si>
    <t>Установка полимерных опорных частей размером 150х200х24 (Путепровод  на ПК 379+88,28, пролетные строения)</t>
  </si>
  <si>
    <t>Установка железобетонных балок пролетного строения  длиной 15 м (Путепровод  на ПК 379+88,28, пролетные строения)</t>
  </si>
  <si>
    <t>Установка железобетонных балок пролетного строения длиной 33 м (Путепровод  на ПК 379+88,28, пролетные строения)</t>
  </si>
  <si>
    <t>Сооружение  из монолитного железобетона плиты проезжей части (Путепровод  на ПК 379+88,28, пролетные строения)</t>
  </si>
  <si>
    <t>Установка чугунных труб с воронками и решетками (Путепровод  на ПК 379+88,28, пролетные строения)</t>
  </si>
  <si>
    <t>Окраска монолитной железобетонной плиты проезжей части (Путепровод  на ПК 379+88,28, пролетные строения)</t>
  </si>
  <si>
    <t>Устройство обмазочной гидроизоляции (Путепровод  на ПК 379+88,28, мостовое полотно)</t>
  </si>
  <si>
    <t>Устройство нижнего слоя покрытия толщиной 0,06 м из горячего плотного мелкозернистого асфальтобетона типа Б марки I  (Путепровод  на ПК 379+88,28, мостовое полотно)</t>
  </si>
  <si>
    <t xml:space="preserve">Устройство верхнего слоя покрытия из щебёночно-мастичной асфальтобетонной смеси ЩМА-15 толщиной 5 см  (Путепровод  на ПК 379+88,28, мостовое полотно) </t>
  </si>
  <si>
    <t>Устройство покрытия служебного прохода и на полосе безопасности до перелома профиля толщиной 0,11 м из монолитного бетона  (Путепровод  на ПК 379+88,28, мостовое полотно)</t>
  </si>
  <si>
    <t>Устройство закрытого дренажа  (Путепровод  на ПК 379+88,28, мостовое полотно)</t>
  </si>
  <si>
    <t xml:space="preserve">Устройство мастичных швов  (Путепровод  на ПК 379+88,28, мостовое полотно) </t>
  </si>
  <si>
    <t>Установка одностороннего барьерного ограждения удерживающей способности 300 кДж высотой 1,10 м  (Путепровод  на ПК 379+88,28, мостовое полотно)</t>
  </si>
  <si>
    <t>Установка одностороннего сборного железобетонного ограждения парапетного типа удерживающей способности 350 кДж высотой 1,50 м с окраской  (Путепровод  на ПК 379+88,28, мостовое полотно)</t>
  </si>
  <si>
    <t>Монтаж металлического оцинкованного перильного ограждения  (Путепровод  на ПК 379+88,28, мостовое полотно)</t>
  </si>
  <si>
    <t>Установка деформационных швов модульного типа, обеспечивающих перемещение ± 50 мм  (Путепровод  на ПК 379+88,28, мостовое полотно)</t>
  </si>
  <si>
    <t>Устройство переходного участка в зоне установки деформационных швов из полимерного бетона повышенной прочности: минимальной толщиной 0,07 м  (Путепровод  на ПК 379+88,28, мостовое полотно)</t>
  </si>
  <si>
    <t>Устройство водоотводного металлического лотка  (Путепровод  на ПК 379+88,28, мостовое полотно)</t>
  </si>
  <si>
    <t>Монтаж металлических труб для прокладки кабельной канализации  (Путепровод  на ПК 379+88,28, мостовое полотно)</t>
  </si>
  <si>
    <t>Устройство водоотвода по опорам  (Путепровод  на ПК 379+88,28, мостовое полотно)</t>
  </si>
  <si>
    <t>Устройство лежней из монолитного железобетона  (Путепровод  на ПК 379+88,28, сопряжения)</t>
  </si>
  <si>
    <t>Устройство переходных плит из монолитного железобетона  (Путепровод  на ПК 379+88,28, сопряжения)</t>
  </si>
  <si>
    <t>Устройство обмазочной гидроизоляции поверхностей  (Путепровод  на ПК 379+88,28, сопряжения)</t>
  </si>
  <si>
    <t>Устройство обмазочной гидроизоляции  (Путепровод  на ПК 379+88,28, сопряжения)</t>
  </si>
  <si>
    <t>Устройство нижнего слоя основания толщиной 0,123 м из гравийно-песчаной смеси  (Путепровод  на ПК 379+88,28, сопряжения)</t>
  </si>
  <si>
    <t>Устройство верхнего слоя основания толщиной 0,20 м из горячего плотного крупнозернистого асфальтобетона типа Б марки II, с предварительным розливом битумной эмульсии  (Путепровод  на ПК 379+88,28, сопряжения)</t>
  </si>
  <si>
    <t>Устройство нижнего слоя покрытия толщиной 0,16 м из горячего плотного крупнозернистого асфальтобетона типа А марки II  (Путепровод  на ПК 379+88,28, сопряжения)</t>
  </si>
  <si>
    <t>Устройство верхнего слоя покрытия из щебёночно-мастичной асфальтобетонной смеси ЩМА-15 толщиной 4 см   (Путепровод  на ПК 379+88,28, сопряжения)</t>
  </si>
  <si>
    <t>Устройство покрытия служебного прохода и на полосе безопасности до перелома профиля толщиной 0,155 м из монолитного бетона  (Путепровод  на ПК 379+88,28, сопряжения)</t>
  </si>
  <si>
    <t>Устройство покрытия разделительной полосы  (Путепровод  на ПК 379+88,28, сопряжения)</t>
  </si>
  <si>
    <t>Устройство железобетонных лестничных сходов  (Путепровод  на ПК 379+88,28)</t>
  </si>
  <si>
    <t>Устройство обмазочной гидроизоляции поверхностей (Путепровод  на ПК 379+88,28)</t>
  </si>
  <si>
    <t>Монтаж металлического оцинкованного перильного ограждения  (Путепровод  на ПК 379+88,28)</t>
  </si>
  <si>
    <t>Окраска видимых железобетонных поверхностей элементов лестничных сходов  (Путепровод  на ПК 379+88,28)</t>
  </si>
  <si>
    <t>Устройство монолитного железобетонного ростверка (Путепровод  на ПК 379+88,28, армогрунтовые подпорные стены)</t>
  </si>
  <si>
    <t>Устройство обмазочной гидроизоляции поверхностей Путепровод  (на ПК 379+88,28, армогрунтовые подпорные стены)</t>
  </si>
  <si>
    <t>Установка облицовочных блоков (Путепровод  на ПК 379+88,28, армогрунтовые подпорные стены)</t>
  </si>
  <si>
    <t>Армирование насыпи моно-ориентированной георешеткой (Путепровод  на ПК 379+88,28, армогрунтовые подпорные стены)</t>
  </si>
  <si>
    <t>Устройство пристенного дренажа (Путепровод  на ПК 379+88,28, армогрунтовые подпорные стены)</t>
  </si>
  <si>
    <t>Устройство слоя покрытия из гравийно-песчаной смеси при максимальном размере зерен 40 мм С-1 толщиной 30 см,  укладываемого в 2 слоя (Дорожная часть ПК 379+88,28)</t>
  </si>
  <si>
    <t>Забивка железобетонных свай (Путепровод над автомобильной дорогой на свалку (х.Копанской) ПК 396+88,93, крайние опоры)</t>
  </si>
  <si>
    <t xml:space="preserve">Устройство монолитных железобетонных ростверков (Путепровод над автомобильной дорогой на свалку (х.Копанской) ПК 396+88,93, крайние опоры) </t>
  </si>
  <si>
    <t>Устройство монолитных железобетонных стоек опор (Путепровод над автомобильной дорогой на свалку (х.Копанской) ПК 396+88,93, крайние опоры)</t>
  </si>
  <si>
    <t>Устройство монолитных железобетонных ригелей опор (Путепровод над автомобильной дорогой на свалку (х.Копанской) ПК 396+88,93, крайние опоры)</t>
  </si>
  <si>
    <t>Устройство монолитных железобетонных шкафных стенок, крыльев, открылков устоев (Путепровод над автомобильной дорогой на свалку (х.Копанской) ПК 396+88,93, крайние опоры)</t>
  </si>
  <si>
    <t>Устройство монолитных железобетонных подферменных площадок  устоев (Путепровод над автомобильной дорогой на свалку (х.Копанской) ПК 396+88,93, крайние опоры)</t>
  </si>
  <si>
    <t>Устройство обмазочной гидроизоляции (Путепровод над автомобильной дорогой на свалку (х.Копанской) ПК 396+88,93, крайние опоры)</t>
  </si>
  <si>
    <t>Окраска железобетонных открытых поверхностей устоев (Путепровод над автомобильной дорогой на свалку (х.Копанской) ПК 396+88,93, крайние опоры)</t>
  </si>
  <si>
    <t xml:space="preserve">Забивка железобетонных свай (Путепровод над автомобильной дорогой на свалку (х.Копанской) ПК 396+88,93, промежуточные опоры) </t>
  </si>
  <si>
    <t xml:space="preserve">Устройство монолитных железобетонных ростверков (Путепровод над автомобильной дорогой на свалку (х.Копанской) ПК 396+88,93, промежуточные опоры) </t>
  </si>
  <si>
    <t>Устройство монолитных железобетонных стоек опор (Путепровод над автомобильной дорогой на свалку (х.Копанской) ПК 396+88,93, промежуточные опоры)</t>
  </si>
  <si>
    <t>Устройство монолитных железобетонных ригелей опор (Путепровод над автомобильной дорогой на свалку (х.Копанской) ПК 396+88,93, промежуточные опоры)</t>
  </si>
  <si>
    <t>Устройство монолитных железобетонных подферменных площадок  промежуточных опор (Путепровод над автомобильной дорогой на свалку (х.Копанской) ПК 396+88,93, промежуточные опоры)</t>
  </si>
  <si>
    <t>Устройство обмазочной гидроизоляции (Путепровод над автомобильной дорогой на свалку (х.Копанской) ПК 396+88,93, промежуточные опоры)</t>
  </si>
  <si>
    <t>Окраска железобетонных открытых поверхностей промежуточных опор (Путепровод над автомобильной дорогой на свалку (х.Копанской) ПК 396+88,93, промежуточные опоры)</t>
  </si>
  <si>
    <t>Установка сейсмостойких опорных частей   размером 20х40х14.4  (Путепровод над автомобильной дорогой на свалку (х.Копанской) ПК 396+88,93, пролетные строения)</t>
  </si>
  <si>
    <t>Установка сейсмостойких опорных частей   размером 30х40х14.4 (Путепровод над автомобильной дорогой на свалку (х.Копанской) ПК 396+88,93, пролетные строения)</t>
  </si>
  <si>
    <t>Установка резиновых опорных частей  РОЧ размером 15х20х2.4 (Путепровод над автомобильной дорогой на свалку (х.Копанской) ПК 396+88,93, пролетные строения)</t>
  </si>
  <si>
    <t>Установка железобетонных балок пролетного строения  длиной 15 м (Путепровод над автомобильной дорогой на свалку (х.Копанской) ПК 396+88,93, пролетные строения)</t>
  </si>
  <si>
    <t>Установка железобетонных балок пролетного строения длиной 33 м (Путепровод над автомобильной дорогой на свалку (х.Копанской) ПК 396+88,93, пролетные строения)</t>
  </si>
  <si>
    <t>Сооружение из монолитного железобетона плиты проезжей части (в том числе температурная неразрезность) (Путепровод над автомобильной дорогой на свалку (х.Копанской) ПК 396+88,93, пролетные строения)</t>
  </si>
  <si>
    <t>Окраска видимых поверхностей  пролетного строения (Путепровод над автомобильной дорогой на свалку (х.Копанской) ПК 396+88,93, пролетные строения)</t>
  </si>
  <si>
    <t>Устройство обмазочной гидроизоляции (Путепровод над автомобильной дорогой на свалку (х.Копанской) ПК 396+88,93, мостовое полотно)</t>
  </si>
  <si>
    <t xml:space="preserve">Устройство нижнего слоя покрытия толщиной 0,06 м из горячего плотного мелкозернистого асфальтобетона типа Б марки I (Путепровод над автомобильной дорогой на свалку (х.Копанской) ПК 396+88,93, мостовое полотно) </t>
  </si>
  <si>
    <t>Устройство верхнего слоя покрытия из щебёночно-мастичной асфальтобетонной смеси ЩМА-15 толщиной 5 см  (Путепровод над автомобильной дорогой на свалку (х.Копанской) ПК 396+88,93, мостовое полотно)</t>
  </si>
  <si>
    <t xml:space="preserve">Устройство  однослойного покрытия служебных проходов и зоны водоотвода толщиной 0,11 м из монолитного бетона  (Путепровод над автомобильной дорогой на свалку (х.Копанской) ПК 396+88,93, мостовое полотно) </t>
  </si>
  <si>
    <t xml:space="preserve">Устройство мастичных швов  (Путепровод над автомобильной дорогой на свалку (х.Копанской) ПК 396+88,93, мостовое полотно) </t>
  </si>
  <si>
    <t>Устройство закрытого дренажа  (Путепровод над автомобильной дорогой на свалку (х.Копанской) ПК 396+88,93, мостовое полотно)</t>
  </si>
  <si>
    <t xml:space="preserve">Установка одностороннего оцинкованного барьерного ограждения удерживающей способности 350 кДж высотой 1,1 м  (Путепровод над автомобильной дорогой на свалку (х.Копанской) ПК 396+88,93, мостовое полотно) </t>
  </si>
  <si>
    <t>Установка одностороннего сборного железобетонного ограждения парапетного типа высотой 1,5 м, удерживающей способностью 400 кДж  (Путепровод над автомобильной дорогой на свалку (х.Копанской) ПК 396+88,93, мостовое полотно)</t>
  </si>
  <si>
    <t>Монтаж металлического оцинкованного перильного ограждения  (Путепровод над автомобильной дорогой на свалку (х.Копанской) ПК 396+88,93, мостовое полотно)</t>
  </si>
  <si>
    <t>Устройство водонепроницаемых деформационных швов на продольные перемещения 80 мм  (Путепровод над автомобильной дорогой на свалку (х.Копанской) ПК 396+88,93, мостовое полотно)</t>
  </si>
  <si>
    <t>Монтаж металлических труб для прокладки кабельной канализации  (Путепровод над автомобильной дорогой на свалку (х.Копанской) ПК 396+88,93, мостовое полотно)</t>
  </si>
  <si>
    <t>Монтаж оцинкованного водоотводного металлического лотка ливневой канализации   (Путепровод над автомобильной дорогой на свалку (х.Копанской) ПК 396+88,93, мостовое полотно)</t>
  </si>
  <si>
    <t>Устройство лежней из монолитного железобетона  (Путепровод над автомобильной дорогой на свалку (х.Копанской) ПК 396+88,93, сопряжение)</t>
  </si>
  <si>
    <t xml:space="preserve">Устройство переходных плит из монолитного железобетона   (Путепровод над автомобильной дорогой на свалку (х.Копанской) ПК 396+88,93, сопряжение) </t>
  </si>
  <si>
    <t>Устройство покрытия проезжей части на сопряжении путепровода с насыпью   (Путепровод над автомобильной дорогой на свалку (х.Копанской) ПК 396+88,93, сопряжение)</t>
  </si>
  <si>
    <t>Устройство покрытия тротуаров   (Путепровод над автомобильной дорогой на свалку (х.Копанской) ПК 396+88,93, сопряжение)</t>
  </si>
  <si>
    <t>Устройство покрытия разделительной полосы   (Путепровод над автомобильной дорогой на свалку (х.Копанской) ПК 396+88,93, сопряжение)</t>
  </si>
  <si>
    <t>Окраска видимых  железобетонных поверхностей   (Путепровод над автомобильной дорогой на свалку (х.Копанской) ПК 396+88,93, сопряжение)</t>
  </si>
  <si>
    <t>Устройство монолитных железобетонных фундаментов   (Путепровод над автомобильной дорогой на свалку (х.Копанской) ПК 396+88,93, подпорные стены)</t>
  </si>
  <si>
    <t>Устройство засыпки за устоями и отсыпка насыпи дренирующим грунтом (Путепровод над автомобильной дорогой на свалку (х.Копанской) ПК 396+88,93, подпорные стены)</t>
  </si>
  <si>
    <t>Установка облицовочных блоков армогрунтовых подпорных стен (Путепровод над автомобильной дорогой на свалку (х.Копанской) ПК 396+88,93, подпорные стены)</t>
  </si>
  <si>
    <t>Устройство армирования насыпи моноориентированной георешеткой с устройством коннекторов  (Путепровод над автомобильной дорогой на свалку (х.Копанской) ПК 396+88,93, подпорные стены)</t>
  </si>
  <si>
    <t>Устройство монолитных железобетонных обвязочных балок (Путепровод над автомобильной дорогой на свалку (х.Копанской) ПК 396+88,93, подпорные стены)</t>
  </si>
  <si>
    <t>Устройство водоотвода на опорах (Путепровод над автомобильной дорогой на свалку (х.Копанской) ПК 396+88,93, водоотвод)</t>
  </si>
  <si>
    <t>Установка сборных бетонных телескопических лотков  (Путепровод над автомобильной дорогой на свалку (х.Копанской) ПК 396+88,93, водоотвод)</t>
  </si>
  <si>
    <t>Установка сборных бетонных гасителей  (Путепровод над автомобильной дорогой на свалку (х.Копанской) ПК 396+88,93, водоотвод)</t>
  </si>
  <si>
    <t>Устройство железобетонных лестничных сходов (Путепровод над автомобильной дорогой на свалку (х.Копанской) ПК 396+88,93)</t>
  </si>
  <si>
    <t>Монтаж металлического оцинкованного перильного ограждения  (Путепровод над автомобильной дорогой на свалку (х.Копанской) ПК 396+88,93)</t>
  </si>
  <si>
    <t>Устройство обмазочной гидроизоляции  (Путепровод над автомобильной дорогой на свалку (х.Копанской) ПК 396+88,93)</t>
  </si>
  <si>
    <t>Окраска железобетонных открытых лестничных сходов  (Путепровод над автомобильной дорогой на свалку (х.Копанской) ПК 396+88,93)</t>
  </si>
  <si>
    <t>Устройство верхнего слоя покрытия из щебёночно-мастичной асфальтобетонной смеси ЩМА-15 толщиной 4 см  (Дорожная часть ПК 396+88,93)</t>
  </si>
  <si>
    <t>Установка дорожных знаков (основной ход км 0 - км 30+800)</t>
  </si>
  <si>
    <t>Устнаовка дорожных знаков индивидуального проектирования  (основной ход км 0 - км 30+800)</t>
  </si>
  <si>
    <t>Установка металлических рамных опор (основной ход км 0 - км 30+800)</t>
  </si>
  <si>
    <t>Устройство присыпных берм для дорожных знаков (профильный объем) (основной ход км 0 - км 30+800)</t>
  </si>
  <si>
    <t>Устройство дорожной разметки из термопластика (основной ход км 0 - км 30+800)</t>
  </si>
  <si>
    <t>Устройство дорожной разметки краской (основной ход км 0 - км 30+800)</t>
  </si>
  <si>
    <t>Устройство одностороннего металлического барьерного ограждения с удерживающей способностью 250КДж(У3) (основной ход км 0 - км 30+800)</t>
  </si>
  <si>
    <t>Устройство одностороннего металлического барьерного ограждения с удерживающей способностью 300КДж(У4) (основной ход км 0 - км 30+800)</t>
  </si>
  <si>
    <t>Устройство конечных, сопрягающих участков одностороннего металлического барьерного ограждения с удерживающей способностью 250КДж(У3) (основной ход км 0 - км 30+800)</t>
  </si>
  <si>
    <t>Устройство конечных, переходных участков одностороннего металлического барьерного ограждения с удерживающей способностью 300КДж(У4) (основной ход км 0 - км 30+800)</t>
  </si>
  <si>
    <t>Устройство парапетного ограждения (основной ход км 0 - км 30+800)</t>
  </si>
  <si>
    <t>Устройство сетчатого ограждения  (основной ход км 0 - км 30+800)</t>
  </si>
  <si>
    <t>Устройство присыпных берм для дорожных знаков (профильный объем) (основной ход км 30+800 - км 52+000)</t>
  </si>
  <si>
    <t>Установка дорожных знаков  (основной ход км 30+800 - км 52+000)</t>
  </si>
  <si>
    <t>Устройство дорожной разметки из термопластика  (основной ход км 30+800 - км 52+000)</t>
  </si>
  <si>
    <t>Устройство разметки холодным пластиком  (основной ход км 30+800 - км 52+000)</t>
  </si>
  <si>
    <t>Устройство вертикальной разметки по типу 2.6  (основной ход км 30+800 - км 52+000)</t>
  </si>
  <si>
    <t>Устройство одностороннего металлического барьерного ограждения с удерживающей способностью 250КДж(У3)  (основной ход км 30+800 - км 52+000)</t>
  </si>
  <si>
    <t>Устройство одностороннего металлического барьерного ограждения с удерживающей способностью 300КДж(У4)  (основной ход км 30+800 - км 52+000)</t>
  </si>
  <si>
    <t>Установка водоналивных буферов  (основной ход км 30+800 - км 52+000)</t>
  </si>
  <si>
    <t>Установка световозвращателей КД5-К1 по  ГОСТ 32866-2014  (основной ход км 30+800 - км 52+000)</t>
  </si>
  <si>
    <t>Устройство парапетного ограждения  (основной ход км 30+800 - км 52+000)</t>
  </si>
  <si>
    <t xml:space="preserve">Устройство сетчатого ограждения  (основной ход км 30+800 - км 52+000) </t>
  </si>
  <si>
    <t>Устройство монолитного железобетонного фундамента на свайном основании (шумозащитные экраны)</t>
  </si>
  <si>
    <t>Монтаж стоек и панелей акустических экранов  (шумозащитные экраны)</t>
  </si>
  <si>
    <t>Устройство шумозащитных акустических экранов на искусственный сооружениях  (шумозащитные экраны)</t>
  </si>
  <si>
    <t>Устройство слоя основания из гравийно-песчаной смеси при максимальном размере зерен 80 мм С-4 толщиной 20 см (основной ход км 0 - км 30+800, площадки ЛОС и ТП, площадки ЛОС)</t>
  </si>
  <si>
    <t xml:space="preserve">Устройство слоя покрытия из горячей плотной  щебеночной мелкозернистой смеси типа Б, марки II толщиной 5 см  (основной ход км 0 - км 30+800, площадки ЛОС и ТП, площадки ЛОС) </t>
  </si>
  <si>
    <t>Устройство слоя основания из гравийно-песчаной смеси при максимальном размере зерен 80 мм С-4 толщиной 20 см  (основной ход км 0 - км 30+800, площадки ЛОС и ТП, площадки ТП)</t>
  </si>
  <si>
    <t>Устройство слоя покрытия из горячей плотной  щебеночной мелкозернистой смеси типа Б, марки II толщиной 5 см (основной ход км 0 - км 30+800, площадки ЛОС и ТП, площадки ТП)</t>
  </si>
  <si>
    <t>Устройство насыпи из покупного грунта (профильный объем) (основной ход км 0 - км 30+800, площадки ЛОС и ТП, площадки ТП)</t>
  </si>
  <si>
    <t>2.3.3.1.2</t>
  </si>
  <si>
    <t>Устройство слоя покрытия из гравийно-песчаной смеси при максимальном размере зерен 40 мм С-1 толщиной 30 см,  укладываемого в 2 слоя (основной ход км 0 - км 30+800, площадки ЛОС и ТП, тип ДО СХ)</t>
  </si>
  <si>
    <t>Укладка материала геотекстильного нетканого иглопробивного (основной ход км 0 - км 30+800, площадки ЛОС и ТП, тип ДО)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</si>
  <si>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(основной ход км 0 - км 30+800, площадки ЛОС и ТП, тип ДО)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</si>
  <si>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 (основной ход км 0 - км 30+800, площадки ЛОС и ТП, тип ДО)</t>
  </si>
  <si>
    <t>Устройство верхнего слоя основания из горячей плотной  щебеночной крупнозернистой смеси типа Б, марки II толщиной 16 см (основной ход км 0 - км 30+800, площадки ЛОС и ТП, тип ДО)</t>
  </si>
  <si>
    <t>Устройство нижнего слоя покрытия из горячей плотной  щебеночной крупнозернистой смеси типа А, марки II толщиной 8 см  (основной ход км 0 - км 30+800, площадки ЛОС и ТП, тип ДО)</t>
  </si>
  <si>
    <t>Устройство верхнего слоя покрытия из щебёночно-мастичной асфальтобетонной смеси ЩМА-15 толщиной 4 см  (основной ход км 0 - км 30+800, площадки ЛОС и ТП, тип ДО)</t>
  </si>
  <si>
    <t xml:space="preserve">Укрепление обочин из гравийно-песчаной смеси при максимальном размере зерен 80 мм С-4 толщиной 30 см,  укладываемого в 2 слоя (основной ход км 0 - км 30+800, площадки ЛОС и ТП, тип ДО) </t>
  </si>
  <si>
    <t>Разработка грунта (Наружное освещение ПК 0-ПК61. ШНО-1)</t>
  </si>
  <si>
    <t>Устройство трубопроводов из полиэтиленовых труб диаметром 110 мм (Наружное освещение ПК 0-ПК61. ШНО-1)</t>
  </si>
  <si>
    <t>Установка фундамента опор НФГ-10,0 (Наружное освещение ПК 0-ПК61. ШНО-1)</t>
  </si>
  <si>
    <t>Установка свайного фундамента опор НФГ-10,0 (Наружное освещение ПК 0-ПК61. ШНО-1)</t>
  </si>
  <si>
    <t>Установка свайного фундамента опор НФГ-4 (Наружное освещение ПК 0-ПК61. ШНО-1)</t>
  </si>
  <si>
    <t>Установка опор НФГ-10,0 (Наружное освещение ПК 0-ПК61. ШНО-1)</t>
  </si>
  <si>
    <t>Установка опор НФГ-4,0 (Наружное освещение ПК 0-ПК61. ШНО-1)</t>
  </si>
  <si>
    <t>Установка шкафа ШНО (Наружное освещение ПК 0-ПК61. ШНО-1)</t>
  </si>
  <si>
    <t>Установка колодца ВС-10 (Наружное освещение ПК 0-ПК61. ШНО-1)</t>
  </si>
  <si>
    <t>Установка колодца ККС-3 (Наружное освещение ПК 0-ПК61. ШНО-1)</t>
  </si>
  <si>
    <t>Прокладка кабеля ВВГнг(а)-LS 5х50 (массой до 4 кг) (Наружное освещение ПК 0-ПК61. ШНО-1)</t>
  </si>
  <si>
    <t>Прокладка кабеля ПвКШ 5х35 (массой до 3 кг) (Наружное освещение ПК 0-ПК61. ШНО-1)</t>
  </si>
  <si>
    <t>Прокладка ПНД/ПВД трубы диаметром=110 мм (Наружное освещение ПК 0-ПК61. ШНО-1)</t>
  </si>
  <si>
    <t>Прокладка кабеля ПвВГнг(А)-LS 5х35 (массой до 3 кг) (Наружное освещение ПК 0-ПК61. ШНО-1)</t>
  </si>
  <si>
    <t>Прокладка ПНД/ПВД трубы диаметром 90 мм (Наружное освещение ПК 0-ПК61. ШНО-1)</t>
  </si>
  <si>
    <t>Прокладка кабеля ВБШв 5х10 (массой до 3 кг) (Наружное освещение ПК 0-ПК61. ШНО-1)</t>
  </si>
  <si>
    <t>Прокладка ПНД/ПВД трубы диаметром 50 мм (Наружное освещение ПК 0-ПК61. ШНО-1)</t>
  </si>
  <si>
    <t>Прокладка кабеля ВВГ 3х2,5 (массой до 1 кг) (Наружное освещение ПК 0-ПК61. ШНО-1)</t>
  </si>
  <si>
    <t>Монтаж муфт (Наружное освещение ПК 0-ПК61. ШНО-1)</t>
  </si>
  <si>
    <t>Монтаж вводного бокса (Наружное освещение ПК 0-ПК61. ШНО-1)</t>
  </si>
  <si>
    <t>Установка кронштейна однорожкового оцинкованного (Наружное освещение ПК 0-ПК61. ШНО-1)</t>
  </si>
  <si>
    <t>Установка кронштейна 2-х рожкового оцинкованного (Наружное освещение ПК 0-ПК61. ШНО-1)</t>
  </si>
  <si>
    <t>Установка светодиодного светильника (Наружное освещение ПК 0-ПК61. ШНО-1)</t>
  </si>
  <si>
    <t>Разработка грунта (Наружное освещение ПК 0-ПК61. ШНО-2)</t>
  </si>
  <si>
    <t>Устройство трубопроводов из полиэтиленовых труб (ПНД/ПВД) диаметром 110 мм  (Наружное освещение ПК 0-ПК61. ШНО-2)</t>
  </si>
  <si>
    <t>Установка фундамента опор  (Наружное освещение ПК 0-ПК61. ШНО-2)</t>
  </si>
  <si>
    <t>Установка опор НФГ-10,0  (Наружное освещение ПК 0-ПК61. ШНО-2)</t>
  </si>
  <si>
    <t>Установка шкафа ШНО  (Наружное освещение ПК 0-ПК61. ШНО-2)</t>
  </si>
  <si>
    <t>Установка кабельных колодцев ВС-10  (Наружное освещение ПК 0-ПК61. ШНО-2)</t>
  </si>
  <si>
    <t>Установка кабельных колодцев ККС-3  (Наружное освещение ПК 0-ПК61. ШНО-2)</t>
  </si>
  <si>
    <t>Прокладка кабеля ВВГнг(А)-LS 5х50 (массой до 4 кг)  (Наружное освещение ПК 0-ПК61. ШНО-2)</t>
  </si>
  <si>
    <t>Прокладка кабеля ПвКШп 5х35 (массой до 3 кг)  (Наружное освещение ПК 0-ПК61. ШНО-2)</t>
  </si>
  <si>
    <t>Прокладка кабеля ВБШв 5х10 (массой до 3 кг)  (Наружное освещение ПК 0-ПК61. ШНО-2)</t>
  </si>
  <si>
    <t>Прокладка ПНД/ПВД трубы диаметром 90 мм  (Наружное освещение ПК 0-ПК61. ШНО-2)</t>
  </si>
  <si>
    <t>Прокладка кабеля ВВГ 3х2,5 (массой до 1 кг)  (Наружное освещение ПК 0-ПК61. ШНО-2)</t>
  </si>
  <si>
    <t>Установка муфт  (Наружное освещение ПК 0-ПК61. ШНО-2)</t>
  </si>
  <si>
    <t>Монтаж вводного бокса  (Наружное освещение ПК 0-ПК61. ШНО-2)</t>
  </si>
  <si>
    <t>Установка кронштейна 2-х рожкового оцинкованного  (Наружное освещение ПК 0-ПК61. ШНО-2)</t>
  </si>
  <si>
    <t>Установка светодиодного светильника  (Наружное освещение ПК 0-ПК61. ШНО-2)</t>
  </si>
  <si>
    <t>Разработка грунта   (Наружное освещение ПК 0-ПК61. ШНО-3)</t>
  </si>
  <si>
    <t xml:space="preserve">Прокладка труб в траншее диаметром 110 мм (Наружное освещение ПК 0-ПК61. ШНО-3) </t>
  </si>
  <si>
    <t>Прокладка труб диаметром 110 м по установленным конструкциям (Наружное освещение ПК 0-ПК61. ШНО-3)</t>
  </si>
  <si>
    <t>Установка фундамента опор (Наружное освещение ПК 0-ПК61. ШНО-3)</t>
  </si>
  <si>
    <t>Установка опор НФГ-10,0 (Наружное освещение ПК 0-ПК61. ШНО-3)</t>
  </si>
  <si>
    <t>Установка шкафа ШНО (Наружное освещение ПК 0-ПК61. ШНО-3)</t>
  </si>
  <si>
    <t>Установка колодца ВС-10 (Наружное освещение ПК 0-ПК61. ШНО-3)</t>
  </si>
  <si>
    <t>Установка кабельных колодцев ККС-3 (Наружное освещение ПК 0-ПК61. ШНО-3)</t>
  </si>
  <si>
    <t>Прокладка кабеля ВВГнг(А)-LS 5х50 (массой до 4 кг) (Наружное освещение ПК 0-ПК61. ШНО-3)</t>
  </si>
  <si>
    <t>Прокладка кабеля ПвКШп 5х35 (массой до 3 кг) (Наружное освещение ПК 0-ПК61. ШНО-3)</t>
  </si>
  <si>
    <t>Прокладка кабеля ПвВГнг(А)-LS 5х35 (массой до 3 кг) (Наружное освещение ПК 0-ПК61. ШНО-3)</t>
  </si>
  <si>
    <t>Прокладка ПНД/ПВД трубы диаметром 90 мм (Наружное освещение ПК 0-ПК61. ШНО-3)</t>
  </si>
  <si>
    <t>Прокладка кабеля ВБШв 5х10 (массой до 3 кг) (Наружное освещение ПК 0-ПК61. ШНО-3)</t>
  </si>
  <si>
    <t>Прокладка ПНД/ПВД трубы диаметром 50 мм (Наружное освещение ПК 0-ПК61. ШНО-3)</t>
  </si>
  <si>
    <t>Прокладка кабеля ВВГ 3х2,5 (массой до 1 кг) (Наружное освещение ПК 0-ПК61. ШНО-3)</t>
  </si>
  <si>
    <t>Монтаж муфт (Наружное освещение ПК 0-ПК61. ШНО-3)</t>
  </si>
  <si>
    <t>Монтаж вводного бокса (Наружное освещение ПК 0-ПК61. ШНО-3)</t>
  </si>
  <si>
    <t xml:space="preserve">Установка кронштейна 2-х рожкового оцинкованного (Наружное освещение ПК 0-ПК61. ШНО-3) </t>
  </si>
  <si>
    <t>Установка светодиодного светильника (Наружное освещение ПК 0-ПК61. ШНО-3)</t>
  </si>
  <si>
    <t>Устройство трубопроводов из полиэтиленовых труб (ПВД/ПНД диаметром 110 мм)  (Наружное освещение ПК 0-ПК61. ШНО-4)</t>
  </si>
  <si>
    <t>Установка фундамента опор (Наружное освещение ПК 0-ПК61. ШНО-4)</t>
  </si>
  <si>
    <t>Установка опор НФГ-10,0  (Наружное освещение ПК 0-ПК61. ШНО-4)</t>
  </si>
  <si>
    <t>Установка шкафа ШНО  (Наружное освещение ПК 0-ПК61. ШНО-4)</t>
  </si>
  <si>
    <t>Установка колодца ВС-10  (Наружное освещение ПК 0-ПК61. ШНО-4)</t>
  </si>
  <si>
    <t>Установка колодцев КСС-3  (Наружное освещение ПК 0-ПК61. ШНО-4)</t>
  </si>
  <si>
    <t>Прокладка кабеля ВВГнг(А)-LS 5х50 (массой до 4 кг)  (Наружное освещение ПК 0-ПК61. ШНО-4)</t>
  </si>
  <si>
    <t>Прокладка кабеля ПвКШп 5х35 (массой до 3 кг)  (Наружное освещение ПК 0-ПК61. ШНО-4)</t>
  </si>
  <si>
    <t>Прокладка кабеля ВБШв 5х10 (массой до 3 кг)  (Наружное освещение ПК 0-ПК61. ШНО-4)</t>
  </si>
  <si>
    <t>Прокладка ПНД/ПВД трубы диаметром 50 мм  (Наружное освещение ПК 0-ПК61. ШНО-4)</t>
  </si>
  <si>
    <t>Прокладка кабеля ВВГ 3х2,5 (массой до 1 кг)  (Наружное освещение ПК 0-ПК61. ШНО-4)</t>
  </si>
  <si>
    <t>Монтаж муфт  (Наружное освещение ПК 0-ПК61. ШНО-4)</t>
  </si>
  <si>
    <t>Монтаж вводного бокса  (Наружное освещение ПК 0-ПК61. ШНО-4)</t>
  </si>
  <si>
    <t>Монтаж кронштейна 2-х рожкового оцинкованного  (Наружное освещение ПК 0-ПК61. ШНО-4)</t>
  </si>
  <si>
    <t>Установка светодиодного светильника  (Наружное освещение ПК 0-ПК61. ШНО-4)</t>
  </si>
  <si>
    <t>Разработка грунта (Наружное освещение ПК 61-ПК140+40. ШНО-6)</t>
  </si>
  <si>
    <t>Разработка грунта  (Наружное освещение ПК 61-ПК140+40. ШНО-5)</t>
  </si>
  <si>
    <t>Устройство трубопроводов из полиэтиленовых труб (ПВД/ПНД диаметром 110 мм) (Наружное освещение ПК 61-ПК140+40. ШНО-5)</t>
  </si>
  <si>
    <t>Установка фундамента опор (Наружное освещение ПК 61-ПК140+40. ШНО-5)</t>
  </si>
  <si>
    <t>Установка опор НФГ-10,0 (Наружное освещение ПК 61-ПК140+40. ШНО-5)</t>
  </si>
  <si>
    <t>Установка шкафа ШНО (Наружное освещение ПК 61-ПК140+40. ШНО-5)</t>
  </si>
  <si>
    <t>Установка колодца ВС-10 (Наружное освещение ПК 61-ПК140+40. ШНО-5)</t>
  </si>
  <si>
    <t>Установка колодца ККС-3 (Наружное освещение ПК 61-ПК140+40. ШНО-5)</t>
  </si>
  <si>
    <t>Прокладка кабеля ВВГнг(А)-LS 5х50 (массой до 4 кг) (Наружное освещение ПК 61-ПК140+40. ШНО-5)</t>
  </si>
  <si>
    <t>Прокладка кабеля ПвКШп 5х35 (массой до 3 кг) (Наружное освещение ПК 61-ПК140+40. ШНО-5)</t>
  </si>
  <si>
    <t>Прокладка кабеля ПвВГнг(А)-LS 5х35 мм (массой до 3 кг) (Наружное освещение ПК 61-ПК140+40. ШНО-5)</t>
  </si>
  <si>
    <t>Прокладка ПНД/ПВД трубы диаметром 90 мм (Наружное освещение ПК 61-ПК140+40. ШНО-5)</t>
  </si>
  <si>
    <t>Прокладка кабеля ВБШв 5х10 (массой до 3 кг) (Наружное освещение ПК 61-ПК140+40. ШНО-5)</t>
  </si>
  <si>
    <t>Прокладка ПНД/ПВД трубы диаметром 50 мм (Наружное освещение ПК 61-ПК140+40. ШНО-5)</t>
  </si>
  <si>
    <t>Прокладка кабеля ВВГ 3х2,5 (массой до 1 кг) (Наружное освещение ПК 61-ПК140+40. ШНО-5)</t>
  </si>
  <si>
    <t>Монтаж муфт (Наружное освещение ПК 61-ПК140+40. ШНО-5)</t>
  </si>
  <si>
    <t>Монтаж вводного бокса (Наружное освещение ПК 61-ПК140+40. ШНО-5)</t>
  </si>
  <si>
    <t>Монтаж кронштейна 2-х рожкового оцинкованного (Наружное освещение ПК 61-ПК140+40. ШНО-5)</t>
  </si>
  <si>
    <t>Монтаж кронштейна 1 рожкового оцинкованного (Наружное освещение ПК 61-ПК140+40. ШНО-5)</t>
  </si>
  <si>
    <t>Установка светодиодного светильника (Наружное освещение ПК 61-ПК140+40. ШНО-5)</t>
  </si>
  <si>
    <t>Устройство трубопроводов из полиэтиленовых труб (ПВД/ПНД диаметром 110 мм) (Наружное освещение ПК 61-ПК140+40. ШНО-6)</t>
  </si>
  <si>
    <t>Установка фундамента опор  (Наружное освещение ПК 61-ПК140+40. ШНО-6)</t>
  </si>
  <si>
    <t>Установка опор НФГ-10,0  (Наружное освещение ПК 61-ПК140+40. ШНО-6)</t>
  </si>
  <si>
    <t>Установка шкафа ШНО  (Наружное освещение ПК 61-ПК140+40. ШНО-6)</t>
  </si>
  <si>
    <t>Установка колодца ВС-10  (Наружное освещение ПК 61-ПК140+40. ШНО-6)</t>
  </si>
  <si>
    <t>Установка колодцев КСС-3  (Наружное освещение ПК 61-ПК140+40. ШНО-6)</t>
  </si>
  <si>
    <t>Прокладка кабеля ВВГнг(А)-LS 5х50 (массой до 4 кг)  (Наружное освещение ПК 61-ПК140+40. ШНО-6)</t>
  </si>
  <si>
    <t>Прокладка кабеля ПвКШп 5х35 (массой до 3 кг)  (Наружное освещение ПК 61-ПК140+40. ШНО-6)</t>
  </si>
  <si>
    <t>Прокладка кабеля ВБШв 5х10 (массой до 3 кг)  (Наружное освещение ПК 61-ПК140+40. ШНО-6)</t>
  </si>
  <si>
    <t>Прокладка ПНД/ПВД трубы диаметром 50 мм  (Наружное освещение ПК 61-ПК140+40. ШНО-6)</t>
  </si>
  <si>
    <t>Прокладка кабеля ВВГ 3х2,5 (массой до 1 кг)  (Наружное освещение ПК 61-ПК140+40. ШНО-6)</t>
  </si>
  <si>
    <t>Монтаж муфт  (Наружное освещение ПК 61-ПК140+40. ШНО-6)</t>
  </si>
  <si>
    <t>Монтаж вводного бокса  (Наружное освещение ПК 61-ПК140+40. ШНО-6)</t>
  </si>
  <si>
    <t>Монтаж кронштейна 2-х рожкового оцинкованного  (Наружное освещение ПК 61-ПК140+40. ШНО-6)</t>
  </si>
  <si>
    <t>Установка светодиодного светильника  (Наружное освещение ПК 61-ПК140+40. ШНО-6)</t>
  </si>
  <si>
    <t>Разработка грунта  (Наружное освещение ПК 61-ПК140+40. ШНО-7)</t>
  </si>
  <si>
    <t>Устройство трубопроводов из полиэтиленовых труб (ПВД/ПНД диаметром 110 мм) (Наружное освещение ПК 61-ПК140+40. ШНО-7)</t>
  </si>
  <si>
    <t>Установка фундамента опор (Наружное освещение ПК 61-ПК140+40. ШНО-7)</t>
  </si>
  <si>
    <t>Установка опор НФГ-10,0 (Наружное освещение ПК 61-ПК140+40. ШНО-7)</t>
  </si>
  <si>
    <t>Установка шкафа ШНО (Наружное освещение ПК 61-ПК140+40. ШНО-7)</t>
  </si>
  <si>
    <t>Установка колодца ВС-10 (Наружное освещение ПК 61-ПК140+40. ШНО-7)</t>
  </si>
  <si>
    <t>Установка колодцев КСС-3 (Наружное освещение ПК 61-ПК140+40. ШНО-7)</t>
  </si>
  <si>
    <t>Прокладка кабеля ВВГнг(А)-LS 5х50 (массой до 4 кг) (Наружное освещение ПК 61-ПК140+40. ШНО-7)</t>
  </si>
  <si>
    <t>Прокладка кабеля ПвКШп 5х35 (массой до 3 кг) (Наружное освещение ПК 61-ПК140+40. ШНО-7)</t>
  </si>
  <si>
    <t>Прокладка кабеля ВБШв 5х10 (массой до 3 кг) (Наружное освещение ПК 61-ПК140+40. ШНО-7)</t>
  </si>
  <si>
    <t>Прокладка ПНД/ПВД трубы диаметром 50 мм (Наружное освещение ПК 61-ПК140+40. ШНО-7)</t>
  </si>
  <si>
    <t>Прокладка кабеля ВВГ 3х2,5 (массой до 1 кг) (Наружное освещение ПК 61-ПК140+40. ШНО-7)</t>
  </si>
  <si>
    <t>Монтаж муфт (Наружное освещение ПК 61-ПК140+40. ШНО-7)</t>
  </si>
  <si>
    <t>Монтаж вводного бокса (Наружное освещение ПК 61-ПК140+40. ШНО-7)</t>
  </si>
  <si>
    <t>Монтаж кронштейна 2-х рожкового оцинкованного (Наружное освещение ПК 61-ПК140+40. ШНО-7)</t>
  </si>
  <si>
    <t>Установка светодиодного светильника (Наружное освещение ПК 61-ПК140+40. ШНО-7)</t>
  </si>
  <si>
    <t>Пусконаладочные работы. (Наружное освещение ПК 61-ПК140+40. ШНО-7)</t>
  </si>
  <si>
    <t>Пусконаладочные работы. (Наружное освещение ПК 61-ПК140+40. ШНО-6)</t>
  </si>
  <si>
    <t>Пусконаладочные работы. (Наружное освещение ПК 61-ПК140+40. ШНО-5)</t>
  </si>
  <si>
    <t>Пусконаладочные работы. (Наружное освещение ПК 0-ПК61. ШНО-4)</t>
  </si>
  <si>
    <t>Пусконаладочные работы. (Наружное освещение ПК 0-ПК61. ШНО-3)</t>
  </si>
  <si>
    <t>Пусконаладочные работы. (Наружное освещение ПК 0-ПК61. ШНО-2)</t>
  </si>
  <si>
    <t>Пусконаладочные работы. (Наружное освещение ПК 0-ПК61. ШНО-1)</t>
  </si>
  <si>
    <t>Разработка грунта (Наружное освещение ПК 61-ПК140+40. ШНО-8)</t>
  </si>
  <si>
    <t>Устройство трубопроводов из полиэтиленовых труб (ПВД/ПНД диаметром 110 мм)  (Наружное освещение ПК 61-ПК140+40. ШНО-8)</t>
  </si>
  <si>
    <t>Установка фундамента опор  (Наружное освещение ПК 61-ПК140+40. ШНО-8)</t>
  </si>
  <si>
    <t>Установка опор НФГ-10,0  (Наружное освещение ПК 61-ПК140+40. ШНО-8)</t>
  </si>
  <si>
    <t>Установка шкафа ШНО  (Наружное освещение ПК 61-ПК140+40. ШНО-8)</t>
  </si>
  <si>
    <t>Установка колодца ВС-10  (Наружное освещение ПК 61-ПК140+40. ШНО-8)</t>
  </si>
  <si>
    <t>Установка колодцев КСС-3  (Наружное освещение ПК 61-ПК140+40. ШНО-8)</t>
  </si>
  <si>
    <t>Прокладка кабеля ВВГнг(А)-LS 5х50 (массой до 4 кг)  (Наружное освещение ПК 61-ПК140+40. ШНО-8)</t>
  </si>
  <si>
    <t>Прокладка кабеля ПвКШп 5х35 (массой до 3 кг)  (Наружное освещение ПК 61-ПК140+40. ШНО-8)</t>
  </si>
  <si>
    <t>Прокладка кабеля ВБШв 5х10 (массой до 3 кг)  (Наружное освещение ПК 61-ПК140+40. ШНО-8)</t>
  </si>
  <si>
    <t>Прокладка ПНД/ПВД трубы диаметром 50 мм  (Наружное освещение ПК 61-ПК140+40. ШНО-8)</t>
  </si>
  <si>
    <t>Прокладка кабеля ВВГ 3х2,5 (массой до 1 кг)  (Наружное освещение ПК 61-ПК140+40. ШНО-8)</t>
  </si>
  <si>
    <t>Монтаж муфт  (Наружное освещение ПК 61-ПК140+40. ШНО-8)</t>
  </si>
  <si>
    <t>Монтаж вводного бокса  (Наружное освещение ПК 61-ПК140+40. ШНО-8)</t>
  </si>
  <si>
    <t>Монтаж кронштейна 2-х рожкового оцинкованного  (Наружное освещение ПК 61-ПК140+40. ШНО-8)</t>
  </si>
  <si>
    <t>Установка светодиодного светильника  (Наружное освещение ПК 61-ПК140+40. ШНО-8)</t>
  </si>
  <si>
    <t>Пусконаладочные работы.  (Наружное освещение ПК 61-ПК140+40. ШНО-8)</t>
  </si>
  <si>
    <t>Разработка грунта (Наружное освещение ПК140+40-ПК219. ШНО-9)</t>
  </si>
  <si>
    <t>Устройство трубопроводов из полиэтиленовых труб (ПВД/ПНД диаметром 110 мм) (Наружное освещение ПК140+40-ПК219. ШНО-9)</t>
  </si>
  <si>
    <t>Установка фундамента опор (Наружное освещение ПК140+40-ПК219. ШНО-9)</t>
  </si>
  <si>
    <t>Установка опор НФГ-10,0 (Наружное освещение ПК140+40-ПК219. ШНО-9)</t>
  </si>
  <si>
    <t>Установка шкафа ШНО (Наружное освещение ПК140+40-ПК219. ШНО-9)</t>
  </si>
  <si>
    <t>Установка колодца ВС-10 (Наружное освещение ПК140+40-ПК219. ШНО-9)</t>
  </si>
  <si>
    <t>Установка колодца ККС-3 (Наружное освещение ПК140+40-ПК219. ШНО-9)</t>
  </si>
  <si>
    <t>Прокладка кабеля ВВГнг(А)-LS 5х50 (массой до 4 кг) (Наружное освещение ПК140+40-ПК219. ШНО-9)</t>
  </si>
  <si>
    <t>Прокладка кабеля ПвКШп 5х35 (массой до 3 кг) (Наружное освещение ПК140+40-ПК219. ШНО-9)</t>
  </si>
  <si>
    <t>Прокладка кабеля ПвВГнг(А)-LS 5х35 мм (массой до 3 кг) (Наружное освещение ПК140+40-ПК219. ШНО-9)</t>
  </si>
  <si>
    <t>Прокладка полиэтиленовой трубы ПЭ63 (Наружное освещение ПК140+40-ПК219. ШНО-9)</t>
  </si>
  <si>
    <t>Прокладка кабеля ВБШв 5х10 (массой до 3 кг) (Наружное освещение ПК140+40-ПК219. ШНО-9)</t>
  </si>
  <si>
    <t>Прокладка ПНД/ПВД трубы диаметром 50 мм (Наружное освещение ПК140+40-ПК219. ШНО-9)</t>
  </si>
  <si>
    <t>Прокладка кабеля ВВГ 3х2,5 (массой до 1 кг) (Наружное освещение ПК140+40-ПК219. ШНО-9)</t>
  </si>
  <si>
    <t>Монтаж муфт (Наружное освещение ПК140+40-ПК219. ШНО-9)</t>
  </si>
  <si>
    <t>Монтаж вводного бокса (Наружное освещение ПК140+40-ПК219. ШНО-9)</t>
  </si>
  <si>
    <t>Монтаж кронштейна 2-х рожкового оцинкованного (Наружное освещение ПК140+40-ПК219. ШНО-9)</t>
  </si>
  <si>
    <t>Установка светодиодного светильника (Наружное освещение ПК140+40-ПК219. ШНО-9)</t>
  </si>
  <si>
    <t>Пусконаладочные работы. (Наружное освещение ПК140+40-ПК219. ШНО-9)</t>
  </si>
  <si>
    <t>Разработка грунта (Наружное освещение ПК140+40-ПК219. ШНО-10)</t>
  </si>
  <si>
    <t>Устройство трубопроводов из полиэтиленовых труб (ПВД/ПНД диаметром 110 мм) (Наружное освещение ПК140+40-ПК219. ШНО-10)</t>
  </si>
  <si>
    <t>Установка фундамента опор  (Наружное освещение ПК140+40-ПК219. ШНО-10)</t>
  </si>
  <si>
    <t>Установка опор НФГ-10,0  (Наружное освещение ПК140+40-ПК219. ШНО-10)</t>
  </si>
  <si>
    <t>Установка шкафа ШНО  (Наружное освещение ПК140+40-ПК219. ШНО-10)</t>
  </si>
  <si>
    <t>Установка колодца ВС-10  (Наружное освещение ПК140+40-ПК219. ШНО-10)</t>
  </si>
  <si>
    <t>Установка колодцев ККС-4  (Наружное освещение ПК140+40-ПК219. ШНО-10)</t>
  </si>
  <si>
    <t>Установка колодца ККС-3  (Наружное освещение ПК140+40-ПК219. ШНО-10)</t>
  </si>
  <si>
    <t>Прокладка кабеля ВВГнг(А)-LS 5х50 (массой до 4 кг)  (Наружное освещение ПК140+40-ПК219. ШНО-10)</t>
  </si>
  <si>
    <t>Прокладка кабеля ПвКШп 5х35 (массой до 3 кг)  (Наружное освещение ПК140+40-ПК219. ШНО-10)</t>
  </si>
  <si>
    <t>Прокладка кабеля ВБШв 5х10 (массой до 3 кг)  (Наружное освещение ПК140+40-ПК219. ШНО-10)</t>
  </si>
  <si>
    <t>Прокладка ПНД/ПВД трубы диаметром 50 мм  (Наружное освещение ПК140+40-ПК219. ШНО-10)</t>
  </si>
  <si>
    <t>Прокладка кабеля ПвВГнг(А)-LS 5х35 (массой до 3 кг)  (Наружное освещение ПК140+40-ПК219. ШНО-10)</t>
  </si>
  <si>
    <t>Прокладка ПНД/ПВД трубы диаметром 90 мм  (Наружное освещение ПК140+40-ПК219. ШНО-10)</t>
  </si>
  <si>
    <t>Прокладка кабеля ВВГ 3х2,5 (массой до 1 кг)  (Наружное освещение ПК140+40-ПК219. ШНО-10)</t>
  </si>
  <si>
    <t>Монтаж муфт  (Наружное освещение ПК140+40-ПК219. ШНО-10)</t>
  </si>
  <si>
    <t>Монтаж вводного бокса  (Наружное освещение ПК140+40-ПК219. ШНО-10)</t>
  </si>
  <si>
    <t>Монтаж кронштейна 2-х рожкового оцинкованного  (Наружное освещение ПК140+40-ПК219. ШНО-10)</t>
  </si>
  <si>
    <t>Установка светодиодного светильника  (Наружное освещение ПК140+40-ПК219. ШНО-10)</t>
  </si>
  <si>
    <t>Пусконаладочные работы.  (Наружное освещение ПК140+40-ПК219. ШНО-10)</t>
  </si>
  <si>
    <t>Разработка грунта  (Наружное освещение ПК140+40-ПК219. ШНО-11)</t>
  </si>
  <si>
    <t>Устройство трубопроводов из полиэтиленовых труб (ПВД/ПНД диаметром 110 мм)  (Наружное освещение ПК140+40-ПК219. ШНО-11)</t>
  </si>
  <si>
    <t>Установка фундамента опор  (Наружное освещение ПК140+40-ПК219. ШНО-11)</t>
  </si>
  <si>
    <t>Установка опор НФГ-10,0  (Наружное освещение ПК140+40-ПК219. ШНО-11)</t>
  </si>
  <si>
    <t>Установка шкафа ШНО  (Наружное освещение ПК140+40-ПК219. ШНО-11)</t>
  </si>
  <si>
    <t>Установка колодца ВС-10  (Наружное освещение ПК140+40-ПК219. ШНО-11)</t>
  </si>
  <si>
    <t>Установка колодцев КСС-3 (Наружное освещение ПК140+40-ПК219. ШНО-11)</t>
  </si>
  <si>
    <t>Прокладка кабеля ВВГнг(А)-LS 5х50 (массой до 4 кг)  (Наружное освещение ПК140+40-ПК219. ШНО-11)</t>
  </si>
  <si>
    <t>Прокладка кабеля ПвКШп 5х35 (массой до 3 кг)  (Наружное освещение ПК140+40-ПК219. ШНО-11)</t>
  </si>
  <si>
    <t>Прокладка кабеля ВБШв 5х10 (массой до 3 кг)  (Наружное освещение ПК140+40-ПК219. ШНО-11)</t>
  </si>
  <si>
    <t>Прокладка ПНД/ПВД трубы диаметром 50 мм  (Наружное освещение ПК140+40-ПК219. ШНО-11)</t>
  </si>
  <si>
    <t>Прокладка кабеля ВВГ 3х2,5 (массой до 1 кг)  (Наружное освещение ПК140+40-ПК219. ШНО-11)</t>
  </si>
  <si>
    <t>Монтаж муфт  (Наружное освещение ПК140+40-ПК219. ШНО-11)</t>
  </si>
  <si>
    <t>Монтаж вводного бокса  (Наружное освещение ПК140+40-ПК219. ШНО-11)</t>
  </si>
  <si>
    <t>Монтаж кронштейна 2-х рожкового оцинкованного  (Наружное освещение ПК140+40-ПК219. ШНО-11)</t>
  </si>
  <si>
    <t>Установка светодиодного светильника  (Наружное освещение ПК140+40-ПК219. ШНО-11)</t>
  </si>
  <si>
    <t>Пусконаладочные работы.  (Наружное освещение ПК140+40-ПК219. ШНО-11)</t>
  </si>
  <si>
    <t>Разработка грунта  (Наружное освещение ПК140+40-ПК219. ШНО-12)</t>
  </si>
  <si>
    <t>Устройство трубопроводов из полиэтиленовых труб (ПВД/ПНД диаметром 110 мм)  (Наружное освещение ПК140+40-ПК219. ШНО-12)</t>
  </si>
  <si>
    <t>Установка фундамента опор  (Наружное освещение ПК140+40-ПК219. ШНО-12)</t>
  </si>
  <si>
    <t>Установка опор НФГ-10,0  (Наружное освещение ПК140+40-ПК219. ШНО-12)</t>
  </si>
  <si>
    <t>Установка шкафа ШНО  (Наружное освещение ПК140+40-ПК219. ШНО-12)</t>
  </si>
  <si>
    <t>Установка колодца ВС-10  (Наружное освещение ПК140+40-ПК219. ШНО-12)</t>
  </si>
  <si>
    <t>Установка колодцев КСС-3  (Наружное освещение ПК140+40-ПК219. ШНО-12)</t>
  </si>
  <si>
    <t>Прокладка кабеля ВВГнг(А)-LS 5х50 (массой до 4 кг)  (Наружное освещение ПК140+40-ПК219. ШНО-12)</t>
  </si>
  <si>
    <t>Прокладка кабеля ПвКШп 5х35 (массой до 3 кг)  (Наружное освещение ПК140+40-ПК219. ШНО-12)</t>
  </si>
  <si>
    <t>Прокладка кабеля ВБШв 5х10 (массой до 3 кг)  (Наружное освещение ПК140+40-ПК219. ШНО-12)</t>
  </si>
  <si>
    <t>Прокладка ПНД/ПВД трубы диаметром 50 мм  (Наружное освещение ПК140+40-ПК219. ШНО-12)</t>
  </si>
  <si>
    <t>Прокладка кабеля ВВГ 3х2,5 (массой до 1 кг)  (Наружное освещение ПК140+40-ПК219. ШНО-12)</t>
  </si>
  <si>
    <t>Монтаж муфт  (Наружное освещение ПК140+40-ПК219. ШНО-12)</t>
  </si>
  <si>
    <t>Монтаж вводного бокса  (Наружное освещение ПК140+40-ПК219. ШНО-12)</t>
  </si>
  <si>
    <t>Монтаж кронштейна 2-х рожкового оцинкованного  (Наружное освещение ПК140+40-ПК219. ШНО-12)</t>
  </si>
  <si>
    <t>Установка светодиодного светильника  (Наружное освещение ПК140+40-ПК219. ШНО-12)</t>
  </si>
  <si>
    <t>Пусконаладочные работы.  (Наружное освещение ПК140+40-ПК219. ШНО-12)</t>
  </si>
  <si>
    <t>Разработка грунта  (Наружное освещение ПК219-ПК298. ШНО-13)</t>
  </si>
  <si>
    <t>Устройство трубопроводов из полиэтиленовых труб (ПВД/ПНД диаметром 110 мм)  (Наружное освещение ПК219-ПК298. ШНО-13)</t>
  </si>
  <si>
    <t>Установка фундамента опор  (Наружное освещение ПК219-ПК298. ШНО-13)</t>
  </si>
  <si>
    <t>Установка опор НФГ-10,0  (Наружное освещение ПК219-ПК298. ШНО-13)</t>
  </si>
  <si>
    <t>Установка шкафа ШНО  (Наружное освещение ПК219-ПК298. ШНО-13)</t>
  </si>
  <si>
    <t>Установка колодца ВС-10  (Наружное освещение ПК219-ПК298. ШНО-13)</t>
  </si>
  <si>
    <t>Установка колодцев КСС-3  (Наружное освещение ПК219-ПК298. ШНО-13)</t>
  </si>
  <si>
    <t>Прокладка кабеля ВВГнг(А)-LS 5х50 (массой до 4 кг)  (Наружное освещение ПК219-ПК298. ШНО-13)</t>
  </si>
  <si>
    <t>Прокладка кабеля ПвКШп 5х35 (массой до 3 кг)  (Наружное освещение ПК219-ПК298. ШНО-13)</t>
  </si>
  <si>
    <t>Прокладка кабеля ВБШв 5х10 (массой до 3 кг)  (Наружное освещение ПК219-ПК298. ШНО-13)</t>
  </si>
  <si>
    <t>Прокладка ПНД/ПВД трубы диаметром 50 мм  (Наружное освещение ПК219-ПК298. ШНО-13)</t>
  </si>
  <si>
    <t>Прокладка кабеля ВВГ 3х2,5 (массой до 1 кг)  (Наружное освещение ПК219-ПК298. ШНО-13)</t>
  </si>
  <si>
    <t>Монтаж муфт  (Наружное освещение ПК219-ПК298. ШНО-13)</t>
  </si>
  <si>
    <t>Монтаж вводного бокса  (Наружное освещение ПК219-ПК298. ШНО-13)</t>
  </si>
  <si>
    <t>Монтаж кронштейна 2-х рожкового оцинкованного  (Наружное освещение ПК219-ПК298. ШНО-13)</t>
  </si>
  <si>
    <t>Установка светодиодного светильника  (Наружное освещение ПК219-ПК298. ШНО-13)</t>
  </si>
  <si>
    <t>Пусконаладочные работы.  (Наружное освещение ПК219-ПК298. ШНО-13)</t>
  </si>
  <si>
    <t>Разработка грунта  (Наружное освещение ПК219-ПК298. ШНО-14)</t>
  </si>
  <si>
    <t>Устройство трубопроводов из полиэтиленовых труб (ПВД/ПНД диаметром 110 мм)  (Наружное освещение ПК219-ПК298. ШНО-14)</t>
  </si>
  <si>
    <t>Установка фундамента опор  (Наружное освещение ПК219-ПК298. ШНО-14)</t>
  </si>
  <si>
    <t>Установка опор НФГ-10,0  (Наружное освещение ПК219-ПК298. ШНО-14)</t>
  </si>
  <si>
    <t>Установка шкафа ШНО  (Наружное освещение ПК219-ПК298. ШНО-14)</t>
  </si>
  <si>
    <t>Установка колодца ВС-10  (Наружное освещение ПК219-ПК298. ШНО-14)</t>
  </si>
  <si>
    <t>Установка колодцев КСС-3  (Наружное освещение ПК219-ПК298. ШНО-14)</t>
  </si>
  <si>
    <t>Прокладка кабеля ВВГнг(А)-LS 5х50 (массой до 4 кг)  (Наружное освещение ПК219-ПК298. ШНО-14)</t>
  </si>
  <si>
    <t>Прокладка кабеля ПвКШп 5х35 (массой до 3 кг)  (Наружное освещение ПК219-ПК298. ШНО-14)</t>
  </si>
  <si>
    <t>Прокладка кабеля ВБШв 5х10 (массой до 3 кг)  (Наружное освещение ПК219-ПК298. ШНО-14)</t>
  </si>
  <si>
    <t>Прокладка ПНД/ПВД трубы диаметром 50 мм  (Наружное освещение ПК219-ПК298. ШНО-14)</t>
  </si>
  <si>
    <t>Прокладка кабеля ВВГ 3х2,5 (массой до 1 кг)  (Наружное освещение ПК219-ПК298. ШНО-14)</t>
  </si>
  <si>
    <t>Монтаж муфт  (Наружное освещение ПК219-ПК298. ШНО-14)</t>
  </si>
  <si>
    <t>Монтаж вводного бокса  (Наружное освещение ПК219-ПК298. ШНО-14)</t>
  </si>
  <si>
    <t>Монтаж кронштейна 2-х рожкового оцинкованного  (Наружное освещение ПК219-ПК298. ШНО-14)</t>
  </si>
  <si>
    <t>Установка светодиодного светильника  (Наружное освещение ПК219-ПК298. ШНО-14)</t>
  </si>
  <si>
    <t>Пусконаладочные работы.  (Наружное освещение ПК219-ПК298. ШНО-14)</t>
  </si>
  <si>
    <t>Разработка грунта  (Наружное освещение ПК219-ПК298. ШНО-15)</t>
  </si>
  <si>
    <t>Устройство трубопроводов из полиэтиленовых труб (ПВД/ПНД диаметром 110 мм) (Наружное освещение ПК219-ПК298. ШНО-15)</t>
  </si>
  <si>
    <t>Установка фундамента опор (Наружное освещение ПК219-ПК298. ШНО-15)</t>
  </si>
  <si>
    <t>Установка опор НФГ-10,0 (Наружное освещение ПК219-ПК298. ШНО-15)</t>
  </si>
  <si>
    <t>Установка шкафа ШНО (Наружное освещение ПК219-ПК298. ШНО-15)</t>
  </si>
  <si>
    <t>Установка колодца ВС-10 (Наружное освещение ПК219-ПК298. ШНО-15)</t>
  </si>
  <si>
    <t>Установка колодцев КСС-3 (Наружное освещение ПК219-ПК298. ШНО-15)</t>
  </si>
  <si>
    <t>Прокладка кабеля ВВГнг(А)-LS 5х50 (массой до 4 кг) (Наружное освещение ПК219-ПК298. ШНО-15)</t>
  </si>
  <si>
    <t>Прокладка кабеля ПвКШп 5х35 (массой до 3 кг) (Наружное освещение ПК219-ПК298. ШНО-15)</t>
  </si>
  <si>
    <t>Прокладка ПНД/ПВД трубы диаметром 50 мм (Наружное освещение ПК219-ПК298. ШНО-15)</t>
  </si>
  <si>
    <t>Прокладка ПНД/ПВД трубы диаметром 90 мм (Наружное освещение ПК219-ПК298. ШНО-15)</t>
  </si>
  <si>
    <t>Прокладка кабеля ВБШв 5х10 (массой до 3 кг) (Наружное освещение ПК219-ПК298. ШНО-15)</t>
  </si>
  <si>
    <t>Прокладка кабеля ВВГ 3х2,5 (массой до 1 кг) (Наружное освещение ПК219-ПК298. ШНО-15)</t>
  </si>
  <si>
    <t>Монтаж муфт (Наружное освещение ПК219-ПК298. ШНО-15)</t>
  </si>
  <si>
    <t>Монтаж вводного бокса (Наружное освещение ПК219-ПК298. ШНО-15)</t>
  </si>
  <si>
    <t>Монтаж кронштейна 2-х рожкового оцинкованного (Наружное освещение ПК219-ПК298. ШНО-15)</t>
  </si>
  <si>
    <t>Установка светодиодного светильника (Наружное освещение ПК219-ПК298. ШНО-15)</t>
  </si>
  <si>
    <t>Пусконаладочные работы. (Наружное освещение ПК219-ПК298. ШНО-15)</t>
  </si>
  <si>
    <t>Разработка грунта (Наружное освещение ПК219-ПК298. ШНО-16)</t>
  </si>
  <si>
    <t>Устройство трубопроводов из полиэтиленовых труб (ПВД/ПНД диаметром 110 мм) (Наружное освещение ПК219-ПК298. ШНО-16)</t>
  </si>
  <si>
    <t>Установка фундамента опор  (Наружное освещение ПК219-ПК298. ШНО-16)</t>
  </si>
  <si>
    <t>Установка опор НФГ-10,0 (Наружное освещение ПК219-ПК298. ШНО-16)</t>
  </si>
  <si>
    <t>Установка шкафа ШНО (Наружное освещение ПК219-ПК298. ШНО-16)</t>
  </si>
  <si>
    <t>Установка колодца ВС-10 (Наружное освещение ПК219-ПК298. ШНО-16)</t>
  </si>
  <si>
    <t>Установка колодцев КСС-3 (Наружное освещение ПК219-ПК298. ШНО-16)</t>
  </si>
  <si>
    <t>Прокладка кабеля ВВГнг(А)-LS 5х50 (массой до 4 кг) (Наружное освещение ПК219-ПК298. ШНО-16)</t>
  </si>
  <si>
    <t>Прокладка кабеля ПвКШп 5х35 (массой до 3 кг) (Наружное освещение ПК219-ПК298. ШНО-16)</t>
  </si>
  <si>
    <t>Прокладка кабеля ВБШв 5х10 (массой до 3 кг) (Наружное освещение ПК219-ПК298. ШНО-16)</t>
  </si>
  <si>
    <t>Прокладка ПНД/ПВД трубы диаметром 50 мм (Наружное освещение ПК219-ПК298. ШНО-16)</t>
  </si>
  <si>
    <t>Прокладка кабеля ВВГ 3х2,5 (массой до 1 кг) (Наружное освещение ПК219-ПК298. ШНО-16)</t>
  </si>
  <si>
    <t>Монтаж муфт (Наружное освещение ПК219-ПК298. ШНО-16)</t>
  </si>
  <si>
    <t>Монтаж вводного бокса (Наружное освещение ПК219-ПК298. ШНО-16)</t>
  </si>
  <si>
    <t>Монтаж кронштейна 2-х рожкового оцинкованного (Наружное освещение ПК219-ПК298. ШНО-16)</t>
  </si>
  <si>
    <t>Установка светодиодного светильника (Наружное освещение ПК219-ПК298. ШНО-16)</t>
  </si>
  <si>
    <t xml:space="preserve">Пусконаладочные работы. (Наружное освещение ПК219-ПК298. ШНО-16)  </t>
  </si>
  <si>
    <t>Разработка грунта (Наружное освещение ПК298-ПК373. ШНО-17)</t>
  </si>
  <si>
    <t>Устройство трубопроводов из полиэтиленовых труб (ПВД/ПНД диаметром 110 мм)  (Наружное освещение ПК298-ПК373. ШНО-17)</t>
  </si>
  <si>
    <t>Установка фундамента опор  (Наружное освещение ПК298-ПК373. ШНО-17)</t>
  </si>
  <si>
    <t>Установка опор НФГ-10,0  (Наружное освещение ПК298-ПК373. ШНО-17)</t>
  </si>
  <si>
    <t>Установка шкафа ШНО  (Наружное освещение ПК298-ПК373. ШНО-17)</t>
  </si>
  <si>
    <t>Установка колодца ВС-10  (Наружное освещение ПК298-ПК373. ШНО-17)</t>
  </si>
  <si>
    <t>Установка колодцев КСС-3  (Наружное освещение ПК298-ПК373. ШНО-17)</t>
  </si>
  <si>
    <t>Прокладка кабеля ВВГнг(А)-LS 5х50 (массой до 4 кг)  (Наружное освещение ПК298-ПК373. ШНО-17)</t>
  </si>
  <si>
    <t>Прокладка кабеля ПвКШп 5х35 (массой до 3 кг)  (Наружное освещение ПК298-ПК373. ШНО-17)</t>
  </si>
  <si>
    <t>Прокладка кабеля ВБШв 5х10 (массой до 3 кг)  (Наружное освещение ПК298-ПК373. ШНО-17)</t>
  </si>
  <si>
    <t>Прокладка ПНД/ПВД трубы диаметром 50 мм  (Наружное освещение ПК298-ПК373. ШНО-17)</t>
  </si>
  <si>
    <t>Прокладка кабеля ВВГ 3х2,5 (массой до 1 кг)  (Наружное освещение ПК298-ПК373. ШНО-17)</t>
  </si>
  <si>
    <t>Монтаж муфт  (Наружное освещение ПК298-ПК373. ШНО-17)</t>
  </si>
  <si>
    <t>Монтаж вводного бокса  (Наружное освещение ПК298-ПК373. ШНО-17)</t>
  </si>
  <si>
    <t>Монтаж кронштейна 2-х рожкового оцинкованного  (Наружное освещение ПК298-ПК373. ШНО-17)</t>
  </si>
  <si>
    <t>Установка светодиодного светильника  (Наружное освещение ПК298-ПК373. ШНО-17)</t>
  </si>
  <si>
    <t>Пусконаладочные работы.  (Наружное освещение ПК298-ПК373. ШНО-17)</t>
  </si>
  <si>
    <t>Разработка грунта  (Наружное освещение ПК298-ПК373. ШНО-18)</t>
  </si>
  <si>
    <t>Устройство трубопроводов из полиэтиленовых труб (ПВД/ПНД диаметром 110 мм) (Наружное освещение ПК298-ПК373. ШНО-18)</t>
  </si>
  <si>
    <t>Установка фундамента опор (Наружное освещение ПК298-ПК373. ШНО-18)</t>
  </si>
  <si>
    <t>Установка опор НФГ-10,0 (Наружное освещение ПК298-ПК373. ШНО-18)</t>
  </si>
  <si>
    <t>Установка шкафа ШНО (Наружное освещение ПК298-ПК373. ШНО-18)</t>
  </si>
  <si>
    <t>Установка колодца ВС-10 (Наружное освещение ПК298-ПК373. ШНО-18)</t>
  </si>
  <si>
    <t>Установка колодцев КСС-3 (Наружное освещение ПК298-ПК373. ШНО-18)</t>
  </si>
  <si>
    <t>Прокладка кабеля ВВГнг(А)-LS 5х50 (массой до 4 кг) (Наружное освещение ПК298-ПК373. ШНО-18)</t>
  </si>
  <si>
    <t>Прокладка кабеля ПвКШп 5х35 (массой до 3 кг) (Наружное освещение ПК298-ПК373. ШНО-18)</t>
  </si>
  <si>
    <t>Прокладка кабеля ВБШв 5х10 (массой до 3 кг) (Наружное освещение ПК298-ПК373. ШНО-18)</t>
  </si>
  <si>
    <t>Прокладка ПНД/ПВД трубы диаметром 50 мм (Наружное освещение ПК298-ПК373. ШНО-18)</t>
  </si>
  <si>
    <t>Прокладка кабеля ВВГ 3х2,5 (массой до 1 кг) (Наружное освещение ПК298-ПК373. ШНО-18)</t>
  </si>
  <si>
    <t>Монтаж муфт (Наружное освещение ПК298-ПК373. ШНО-18)</t>
  </si>
  <si>
    <t>Монтаж вводного бокса (Наружное освещение ПК298-ПК373. ШНО-18)</t>
  </si>
  <si>
    <t>Монтаж кронштейна 2-х рожкового оцинкованного (Наружное освещение ПК298-ПК373. ШНО-18)</t>
  </si>
  <si>
    <t>Установка светодиодного светильника (Наружное освещение ПК298-ПК373. ШНО-18)</t>
  </si>
  <si>
    <t>Пусконаладочные работы. (Наружное освещение ПК298-ПК373. ШНО-18)</t>
  </si>
  <si>
    <t>Разработка грунта (Наружное освещение ПК298-ПК373. ШНО-19)</t>
  </si>
  <si>
    <t>Устройство трубопроводов из полиэтиленовых труб (ПВД/ПНД диаметром 110 мм)  (Наружное освещение ПК298-ПК373. ШНО-19)</t>
  </si>
  <si>
    <t>Установка фундамента опор  (Наружное освещение ПК298-ПК373. ШНО-19)</t>
  </si>
  <si>
    <t>Установка опор НФГ-10,0  (Наружное освещение ПК298-ПК373. ШНО-19)</t>
  </si>
  <si>
    <t>Установка шкафа ШНО  (Наружное освещение ПК298-ПК373. ШНО-19)</t>
  </si>
  <si>
    <t>Установка колодца ВС-10  (Наружное освещение ПК298-ПК373. ШНО-19)</t>
  </si>
  <si>
    <t>Установка колодцев КСС-3  (Наружное освещение ПК298-ПК373. ШНО-19)</t>
  </si>
  <si>
    <t>Прокладка кабеля ВВГнг(А)-LS 5х50 (массой до 4 кг)  (Наружное освещение ПК298-ПК373. ШНО-19)</t>
  </si>
  <si>
    <t>Прокладка кабеля ПвКШп 5х35 (массой до 3 кг)  (Наружное освещение ПК298-ПК373. ШНО-19)</t>
  </si>
  <si>
    <t>Прокладка кабеля ВБШв 5х10 (массой до 3 кг)  (Наружное освещение ПК298-ПК373. ШНО-19)</t>
  </si>
  <si>
    <t>Прокладка ПНД/ПВД трубы диаметром 50 мм  (Наружное освещение ПК298-ПК373. ШНО-19)</t>
  </si>
  <si>
    <t>Прокладка кабеля ВВГ 3х2,5 (массой до 1 кг)  (Наружное освещение ПК298-ПК373. ШНО-19)</t>
  </si>
  <si>
    <t>Монтаж муфт  (Наружное освещение ПК298-ПК373. ШНО-19)</t>
  </si>
  <si>
    <t>Монтаж вводного бокса  (Наружное освещение ПК298-ПК373. ШНО-19)</t>
  </si>
  <si>
    <t>Монтаж кронштейна 2-х рожкового оцинкованного  (Наружное освещение ПК298-ПК373. ШНО-19)</t>
  </si>
  <si>
    <t>Установка светодиодного светильника  (Наружное освещение ПК298-ПК373. ШНО-19)</t>
  </si>
  <si>
    <t>Пусконаладочные работы.  (Наружное освещение ПК298-ПК373. ШНО-19)</t>
  </si>
  <si>
    <t>Разработка грунта  (Наружное освещение ПК298-ПК373. ШНО-20)</t>
  </si>
  <si>
    <t>Устройство трубопроводов из полиэтиленовых труб (ПВД/ПНД диаметром 110 мм)  (Наружное освещение ПК298-ПК373. ШНО-20)</t>
  </si>
  <si>
    <t>Установка фундамента опор  (Наружное освещение ПК298-ПК373. ШНО-20)</t>
  </si>
  <si>
    <t>Установка опор НФГ-10,0  (Наружное освещение ПК298-ПК373. ШНО-20)</t>
  </si>
  <si>
    <t>Установка шкафа ШНО  (Наружное освещение ПК298-ПК373. ШНО-20)</t>
  </si>
  <si>
    <t>Установка колодца ВС-10  (Наружное освещение ПК298-ПК373. ШНО-20)</t>
  </si>
  <si>
    <t>Установка колодцев КСС-3  (Наружное освещение ПК298-ПК373. ШНО-20)</t>
  </si>
  <si>
    <t>Прокладка кабеля ВВГнг(А)-LS 5х50 (массой до 4 кг)  (Наружное освещение ПК298-ПК373. ШНО-20)</t>
  </si>
  <si>
    <t>Прокладка кабеля ПвКШп 5х35 (массой до 3 кг)  (Наружное освещение ПК298-ПК373. ШНО-20)</t>
  </si>
  <si>
    <t>Прокладка кабеля ВБШв 5х10 (массой до 3 кг)  (Наружное освещение ПК298-ПК373. ШНО-20)</t>
  </si>
  <si>
    <t>Прокладка ПНД/ПВД трубы диаметром 50 мм  (Наружное освещение ПК298-ПК373. ШНО-20)</t>
  </si>
  <si>
    <t>Прокладка кабеля ВВГ 3х2,5 (массой до 1 кг)  (Наружное освещение ПК298-ПК373. ШНО-20)</t>
  </si>
  <si>
    <t>Монтаж муфт  (Наружное освещение ПК298-ПК373. ШНО-20)</t>
  </si>
  <si>
    <t>Монтаж вводного бокса  (Наружное освещение ПК298-ПК373. ШНО-20)</t>
  </si>
  <si>
    <t>Монтаж кронштейна 2-х рожкового оцинкованного  (Наружное освещение ПК298-ПК373. ШНО-20)</t>
  </si>
  <si>
    <t>Установка светодиодного светильника  (Наружное освещение ПК298-ПК373. ШНО-20)</t>
  </si>
  <si>
    <t>Пусконаладочные работы.  (Наружное освещение ПК298-ПК373. ШНО-20)</t>
  </si>
  <si>
    <t>Разработка грунта  (Наружное освещение ПК373-ПК449+55. ШНО-22)</t>
  </si>
  <si>
    <t>Пусконаладочные работы.  (Наружное освещение ПК373-ПК449+55. ШНО-21)</t>
  </si>
  <si>
    <t>Установка светодиодного светильника  (Наружное освещение ПК373-ПК449+55. ШНО-21)</t>
  </si>
  <si>
    <t>Монтаж кронштейна 2-х рожкового оцинкованного (Наружное освещение ПК373-ПК449+55. ШНО-21)</t>
  </si>
  <si>
    <t>Монтаж вводного бокса  (Наружное освещение ПК373-ПК449+55. ШНО-21)</t>
  </si>
  <si>
    <t>Разработка грунта  (Наружное освещение ПК373-ПК449+55. ШНО-21)</t>
  </si>
  <si>
    <t>Устройство трубопроводов из полиэтиленовых труб (ПВД/ПНД диаметром 110 мм)  (Наружное освещение ПК373-ПК449+55. ШНО-21)</t>
  </si>
  <si>
    <t>Установка фундамента опор  (Наружное освещение ПК373-ПК449+55. ШНО-21)</t>
  </si>
  <si>
    <t>Установка опор НФГ-10,0  (Наружное освещение ПК373-ПК449+55. ШНО-21)</t>
  </si>
  <si>
    <t>Установка шкафа ШНО  (Наружное освещение ПК373-ПК449+55. ШНО-21)</t>
  </si>
  <si>
    <t>Установка колодца ВС-10  (Наружное освещение ПК373-ПК449+55. ШНО-21)</t>
  </si>
  <si>
    <t>Установка колодцев КСС-3  (Наружное освещение ПК373-ПК449+55. ШНО-21)</t>
  </si>
  <si>
    <t>Прокладка кабеля ВВГнг(А)-LS 5х50 (массой до 4 кг)  (Наружное освещение ПК373-ПК449+55. ШНО-21)</t>
  </si>
  <si>
    <t>Прокладка кабеля ПвКШп 5х35 (массой до 3 кг)  (Наружное освещение ПК373-ПК449+55. ШНО-21)</t>
  </si>
  <si>
    <t>Прокладка кабеля ПвВГнг(А)-LS 5х35 (массой до 3 кг)  (Наружное освещение ПК373-ПК449+55. ШНО-21)</t>
  </si>
  <si>
    <t>Прокладка ПНД/ПВД трубы диаметром 90 мм  (Наружное освещение ПК373-ПК449+55. ШНО-21)</t>
  </si>
  <si>
    <t>Прокладка кабеля ВБШв 5х10 (массой до 3 кг)  (Наружное освещение ПК373-ПК449+55. ШНО-21)</t>
  </si>
  <si>
    <t>Прокладка ПНД/ПВД трубы диаметром 50 мм (Наружное освещение ПК373-ПК449+55. ШНО-21)</t>
  </si>
  <si>
    <t>Прокладка кабеля ВВГ 3х2,5 (массой до 1 кг)  (Наружное освещение ПК373-ПК449+55. ШНО-21)</t>
  </si>
  <si>
    <t>Монтаж муфт  (Наружное освещение ПК373-ПК449+55. ШНО-21)</t>
  </si>
  <si>
    <t>Прокладка труб в траншее диаметром 110 мм (Наружное освещение ПК373-ПК449+55. ШНО-22)</t>
  </si>
  <si>
    <t>Прокладка труб диаметром 110 м по установленным конструкциям (Наружное освещение ПК373-ПК449+55. ШНО-22)</t>
  </si>
  <si>
    <t>Установка фундамента опор (Наружное освещение ПК373-ПК449+55. ШНО-22)</t>
  </si>
  <si>
    <t>Установка опор НФГ-10,0 (Наружное освещение ПК373-ПК449+55. ШНО-22)</t>
  </si>
  <si>
    <t>Установка шкафа ШНО (Наружное освещение ПК373-ПК449+55. ШНО-22)</t>
  </si>
  <si>
    <t>Установка колодца ВС-10 (Наружное освещение ПК373-ПК449+55. ШНО-22)</t>
  </si>
  <si>
    <t>Установка колодца ККС-3 (Наружное освещение ПК373-ПК449+55. ШНО-22)</t>
  </si>
  <si>
    <t>Прокладка кабеля ВВГнг(А)-LS 5х50 (массой до 4 кг) (Наружное освещение ПК373-ПК449+55. ШНО-22)</t>
  </si>
  <si>
    <t>Прокладка кабеля ПвКШп 5х35 (массой до 3 кг) (Наружное освещение ПК373-ПК449+55. ШНО-22)</t>
  </si>
  <si>
    <t>Прокладка кабеля ПвВГнг(А)-LS 5х35 (массой до 3 кг) (Наружное освещение ПК373-ПК449+55. ШНО-22)</t>
  </si>
  <si>
    <t>Прокладка ПНД/ПВД трубы диаметром 90 мм (Наружное освещение ПК373-ПК449+55. ШНО-22)</t>
  </si>
  <si>
    <t>Прокладка кабеля ВБШв 5х10 (массой до 3 кг) (Наружное освещение ПК373-ПК449+55. ШНО-22)</t>
  </si>
  <si>
    <t>Прокладка ПНД/ПВД трубы диаметром 50 мм (Наружное освещение ПК373-ПК449+55. ШНО-22)</t>
  </si>
  <si>
    <t>Прокладка кабеля ВВГ 3х2,5 (массой до 1 кг) (Наружное освещение ПК373-ПК449+55. ШНО-22)</t>
  </si>
  <si>
    <t>Монтаж муфт (Наружное освещение ПК373-ПК449+55. ШНО-22)</t>
  </si>
  <si>
    <t>Монтаж вводного бокса (Наружное освещение ПК373-ПК449+55. ШНО-22)</t>
  </si>
  <si>
    <t>Монтаж кронштейна 2-х рожкового оцинкованного (Наружное освещение ПК373-ПК449+55. ШНО-22)</t>
  </si>
  <si>
    <t>Монтаж кронштейна 1 рожкового оцинкованного (Наружное освещение ПК373-ПК449+55. ШНО-22)</t>
  </si>
  <si>
    <t>Установка светодиодного светильника (Наружное освещение ПК373-ПК449+55. ШНО-22)</t>
  </si>
  <si>
    <t>Пусконаладочные работы. (Наружное освещение ПК373-ПК449+55. ШНО-22)</t>
  </si>
  <si>
    <t>Разработка грунта (Наружное освещение ПК373-ПК449+55. ШНО-23)</t>
  </si>
  <si>
    <t>Устройство трубопроводов из полиэтиленовых труб (ПВД/ПНД диаметром 110 мм) (Наружное освещение ПК373-ПК449+55. ШНО-23)</t>
  </si>
  <si>
    <t>Установка фундамента опор (Наружное освещение ПК373-ПК449+55. ШНО-23)</t>
  </si>
  <si>
    <t>Установка опор НФГ-10,0 (Наружное освещение ПК373-ПК449+55. ШНО-23)</t>
  </si>
  <si>
    <t>Установка шкафа ШНО (Наружное освещение ПК373-ПК449+55. ШНО-23)</t>
  </si>
  <si>
    <t>Установка колодца ВС-10 (Наружное освещение ПК373-ПК449+55. ШНО-23)</t>
  </si>
  <si>
    <t>Установка колодцев КСС-3 (Наружное освещение ПК373-ПК449+55. ШНО-23)</t>
  </si>
  <si>
    <t>Прокладка кабеля ВВГнг(А)-LS 5х50 (массой до 4 кг) (Наружное освещение ПК373-ПК449+55. ШНО-23)</t>
  </si>
  <si>
    <t>Прокладка кабеля ПвКШп 5х35 (массой до 3 кг) (Наружное освещение ПК373-ПК449+55. ШНО-23)</t>
  </si>
  <si>
    <t>Прокладка кабеля ВБШв 5х10 (массой до 3 кг) (Наружное освещение ПК373-ПК449+55. ШНО-23)</t>
  </si>
  <si>
    <t>Прокладка ПНД/ПВД трубы диаметром 50 мм (Наружное освещение ПК373-ПК449+55. ШНО-23)</t>
  </si>
  <si>
    <t>Прокладка кабеля ВВГ 3х2,5 (массой до 1 кг) (Наружное освещение ПК373-ПК449+55. ШНО-23)</t>
  </si>
  <si>
    <t>Монтаж муфт (Наружное освещение ПК373-ПК449+55. ШНО-23)</t>
  </si>
  <si>
    <t>Монтаж вводного бокса (Наружное освещение ПК373-ПК449+55. ШНО-23)</t>
  </si>
  <si>
    <t>Монтаж кронштейна 2-х рожкового оцинкованного (Наружное освещение ПК373-ПК449+55. ШНО-23)</t>
  </si>
  <si>
    <t>Установка светодиодного светильника (Наружное освещение ПК373-ПК449+55. ШНО-23)</t>
  </si>
  <si>
    <t>Пусконаладочные работы.  (Наружное освещение ПК373-ПК449+55. ШНО-23)</t>
  </si>
  <si>
    <t>Разработка грунта  (Наружное освещение ПК373-ПК449+55. ШНО-24)</t>
  </si>
  <si>
    <t>Устройство трубопроводов из полиэтиленовых труб (ПНД/ПНД диаметром 110мм)  (Наружное освещение ПК373-ПК449+55. ШНО-24)</t>
  </si>
  <si>
    <t>Установка фундамента опор марки ЗФ-3,5 (Наружное освещение ПК373-ПК449+55. ШНО-24)</t>
  </si>
  <si>
    <t>Установка фундамента опор марки ЗФ-2,5 (Наружное освещение ПК373-ПК449+55. ШНО-24)</t>
  </si>
  <si>
    <t>Установка опор НФГ-10,0 (Наружное освещение ПК373-ПК449+55. ШНО-24)</t>
  </si>
  <si>
    <t>Установка шкафа ШНО (Наружное освещение ПК373-ПК449+55. ШНО-24)</t>
  </si>
  <si>
    <t>Установка колодца ВС-10 (Наружное освещение ПК373-ПК449+55. ШНО-24)</t>
  </si>
  <si>
    <t>Установка колодца ККС-3 (Наружное освещение ПК373-ПК449+55. ШНО-24)</t>
  </si>
  <si>
    <t xml:space="preserve">Прокладка кабеля ВВГнг(А)-LS 5х50 (массой до 4 кг) (Наружное освещение ПК373-ПК449+55. ШНО-24) </t>
  </si>
  <si>
    <t xml:space="preserve">Прокладка кабеля ПвКШп 5х35 (массой до 3 кг) (Наружное освещение ПК373-ПК449+55. ШНО-24) </t>
  </si>
  <si>
    <t>Прокладка кабеля ВБШв 5х10 (массой до 3 кг) (Наружное освещение ПК373-ПК449+55. ШНО-24)</t>
  </si>
  <si>
    <t>Прокладка ПНД/ПВД трубы диаметром 50 мм (Наружное освещение ПК373-ПК449+55. ШНО-24)</t>
  </si>
  <si>
    <t>Прокладка кабеля ВВГ 3х2,5 (массой до 1 кг) (Наружное освещение ПК373-ПК449+55. ШНО-24)</t>
  </si>
  <si>
    <t>Монтаж муфт (Наружное освещение ПК373-ПК449+55. ШНО-24)</t>
  </si>
  <si>
    <t>Монтаж вводного бокса (Наружное освещение ПК373-ПК449+55. ШНО-24)</t>
  </si>
  <si>
    <t>Монтаж кронштейна 2-х рожкового оцинкованного (Наружное освещение ПК373-ПК449+55. ШНО-24)</t>
  </si>
  <si>
    <t>Установка светодиодного светильника (Наружное освещение ПК373-ПК449+55. ШНО-24)</t>
  </si>
  <si>
    <t>Пусконаладочные работы. (Наружное освещение ПК373-ПК449+55. ШНО-24)</t>
  </si>
  <si>
    <t>Разработка грунта (Наружное освещение ПК449+55-ПК503. ШНО-25)</t>
  </si>
  <si>
    <t>Устройство трубопроводов из полиэтиленовых труб (ПНД/ПНД диаметром 110мм)   (Наружное освещение ПК449+55-ПК503. ШНО-25)</t>
  </si>
  <si>
    <t>Установка фундаментов опор  (Наружное освещение ПК449+55-ПК503. ШНО-25)</t>
  </si>
  <si>
    <t>Установка опор НФГ-10,0  (Наружное освещение ПК449+55-ПК503. ШНО-25)</t>
  </si>
  <si>
    <t>Установка шкафа ШНО  (Наружное освещение ПК449+55-ПК503. ШНО-25)</t>
  </si>
  <si>
    <t>Установка колодца ВС-10  (Наружное освещение ПК449+55-ПК503. ШНО-25)</t>
  </si>
  <si>
    <t>Прокладка кабеля ВВГнг(А)-LS 5х50 (массой до 4 кг)  (Наружное освещение ПК449+55-ПК503. ШНО-25)</t>
  </si>
  <si>
    <t xml:space="preserve">Прокладка кабеля ПвКШп 5х35 (массой до 3 кг)  (Наружное освещение ПК449+55-ПК503. ШНО-25) </t>
  </si>
  <si>
    <t>Прокладка кабеля ВБШв 5х10 (массой до 3 кг)  (Наружное освещение ПК449+55-ПК503. ШНО-25)</t>
  </si>
  <si>
    <t>Прокладка ПНД/ПВД трубы диаметром 50 мм  (Наружное освещение ПК449+55-ПК503. ШНО-25)</t>
  </si>
  <si>
    <t>Прокладка кабеля ВВГ 3х2,5 (массой до 1 кг)  (Наружное освещение ПК449+55-ПК503. ШНО-25)</t>
  </si>
  <si>
    <t>Монтаж муфт  (Наружное освещение ПК449+55-ПК503. ШНО-25)</t>
  </si>
  <si>
    <t>Монтаж вводного бокса  (Наружное освещение ПК449+55-ПК503. ШНО-25)</t>
  </si>
  <si>
    <t>Монтаж кронштейна 2-х рожкового оцинкованного  (Наружное освещение ПК449+55-ПК503. ШНО-25)</t>
  </si>
  <si>
    <t>Установка светодиодного светильника  (Наружное освещение ПК449+55-ПК503. ШНО-25)</t>
  </si>
  <si>
    <t>Пусконаладочные работы.  (Наружное освещение ПК449+55-ПК503. ШНО-25)</t>
  </si>
  <si>
    <t>Разработка грунта  (Наружное освещение ПК449+55-ПК503 и транспортная развязка в а.д. Краснодар-Темрюк-Белый. ШНО-26)</t>
  </si>
  <si>
    <t>Устройство трубопроводов из полиэтиленовых труб (ПНД/ПНД диаметром 110мм) (Наружное освещение ПК449+55-ПК503 и транспортная развязка в а.д. Краснодар-Темрюк-Белый. ШНО-26)</t>
  </si>
  <si>
    <t>Установка фундаментов опор НФГ-10,0  (Наружное освещение ПК449+55-ПК503 и транспортная развязка в а.д. Краснодар-Темрюк-Белый. ШНО-26)</t>
  </si>
  <si>
    <t>Установка опор НФГ-10,0  (Наружное освещение ПК449+55-ПК503 и транспортная развязка в а.д. Краснодар-Темрюк-Белый. ШНО-26)</t>
  </si>
  <si>
    <t>Установка шкафа ШНО  (Наружное освещение ПК449+55-ПК503 и транспортная развязка в а.д. Краснодар-Темрюк-Белый. ШНО-26)</t>
  </si>
  <si>
    <t>Установка колодца ВС-10  (Наружное освещение ПК449+55-ПК503 и транспортная развязка в а.д. Краснодар-Темрюк-Белый. ШНО-26)</t>
  </si>
  <si>
    <t>Установка колодца ККС-3  (Наружное освещение ПК449+55-ПК503 и транспортная развязка в а.д. Краснодар-Темрюк-Белый. ШНО-26)</t>
  </si>
  <si>
    <t xml:space="preserve">Прокладка кабеля ВВГнг(А)-LS 5х50 (массой до 4 кг)  (Наружное освещение ПК449+55-ПК503 и транспортная развязка в а.д. Краснодар-Темрюк-Белый. ШНО-26) </t>
  </si>
  <si>
    <t xml:space="preserve">Прокладка кабеля ПвКШп 5х35 (массой до 3 кг)  (Наружное освещение ПК449+55-ПК503 и транспортная развязка в а.д. Краснодар-Темрюк-Белый. ШНО-26) </t>
  </si>
  <si>
    <t>Прокладка кабеля ВБШв 5х10 (массой до 3 кг)  (Наружное освещение ПК449+55-ПК503 и транспортная развязка в а.д. Краснодар-Темрюк-Белый. ШНО-26)</t>
  </si>
  <si>
    <t>Прокладка ПНД/ПВД трубы диаметром 50 мм  (Наружное освещение ПК449+55-ПК503 и транспортная развязка в а.д. Краснодар-Темрюк-Белый. ШНО-26)</t>
  </si>
  <si>
    <t>Прокладка кабеля ВВГ 3х2,5 (массой до 1 кг)  (Наружное освещение ПК449+55-ПК503 и транспортная развязка в а.д. Краснодар-Темрюк-Белый. ШНО-26)</t>
  </si>
  <si>
    <t>Монтаж муфт  (Наружное освещение ПК449+55-ПК503 и транспортная развязка в а.д. Краснодар-Темрюк-Белый. ШНО-26)</t>
  </si>
  <si>
    <t>Монтаж вводного бокса  (Наружное освещение ПК449+55-ПК503 и транспортная развязка в а.д. Краснодар-Темрюк-Белый. ШНО-26)</t>
  </si>
  <si>
    <t>Монтаж кронштейна 2-х рожкового оцинкованного  (Наружное освещение ПК449+55-ПК503 и транспортная развязка в а.д. Краснодар-Темрюк-Белый. ШНО-26)</t>
  </si>
  <si>
    <t>Установка светодиодного светильника  (Наружное освещение ПК449+55-ПК503 и транспортная развязка в а.д. Краснодар-Темрюк-Белый. ШНО-26)</t>
  </si>
  <si>
    <t>Пусконаладочные работы.  (Наружное освещение ПК449+55-ПК503 и транспортная развязка в а.д. Краснодар-Темрюк-Белый. ШНО-26)</t>
  </si>
  <si>
    <t>Разработка грунта  (Наружное освещение ПК449+55-ПК503 и транспортная развязка в а.д. Краснодар-Темрюк-Белый. ШНО-27)</t>
  </si>
  <si>
    <t>Устройство трубопроводов из полиэтиленовых труб (ПНД/ПНД диаметром 110мм) (Наружное освещение ПК449+55-ПК503 и транспортная развязка в а.д. Краснодар-Темрюк-Белый. ШНО-27)</t>
  </si>
  <si>
    <t>Установка фундаментов опор НФГ-10,0 (Наружное освещение ПК449+55-ПК503 и транспортная развязка в а.д. Краснодар-Темрюк-Белый. ШНО-27)</t>
  </si>
  <si>
    <t>Установка опор НФГ-10,0 (Наружное освещение ПК449+55-ПК503 и транспортная развязка в а.д. Краснодар-Темрюк-Белый. ШНО-27)</t>
  </si>
  <si>
    <t>Установка шкафа ШНО (Наружное освещение ПК449+55-ПК503 и транспортная развязка в а.д. Краснодар-Темрюк-Белый. ШНО-27)</t>
  </si>
  <si>
    <t>Установка колодца ВС-10 (Наружное освещение ПК449+55-ПК503 и транспортная развязка в а.д. Краснодар-Темрюк-Белый. ШНО-27)</t>
  </si>
  <si>
    <t>Установка колодца ККС-3 (Наружное освещение ПК449+55-ПК503 и транспортная развязка в а.д. Краснодар-Темрюк-Белый. ШНО-27)</t>
  </si>
  <si>
    <t>Прокладка кабеля ВВГнг(А)-LS 5х50 (массой до 4 кг)  (Наружное освещение ПК449+55-ПК503 и транспортная развязка в а.д. Краснодар-Темрюк-Белый. ШНО-27)</t>
  </si>
  <si>
    <t>Прокладка кабеля ПвКШп 5х35 (массой до 3 кг)  (Наружное освещение ПК449+55-ПК503 и транспортная развязка в а.д. Краснодар-Темрюк-Белый. ШНО-27)</t>
  </si>
  <si>
    <t>Прокладка кабеля ВБШв 5х10 (массой до 3 кг) (Наружное освещение ПК449+55-ПК503 и транспортная развязка в а.д. Краснодар-Темрюк-Белый. ШНО-27)</t>
  </si>
  <si>
    <t>Прокладка ПНД/ПВД трубы диаметром 50 мм (Наружное освещение ПК449+55-ПК503 и транспортная развязка в а.д. Краснодар-Темрюк-Белый. ШНО-27)</t>
  </si>
  <si>
    <t>Прокладка кабеля ВВГ 3х2,5 (массой до 1 кг) (Наружное освещение ПК449+55-ПК503 и транспортная развязка в а.д. Краснодар-Темрюк-Белый. ШНО-27)</t>
  </si>
  <si>
    <t>Монтаж муфт (Наружное освещение ПК449+55-ПК503 и транспортная развязка в а.д. Краснодар-Темрюк-Белый. ШНО-27)</t>
  </si>
  <si>
    <t>Монтаж вводного бокса (Наружное освещение ПК449+55-ПК503 и транспортная развязка в а.д. Краснодар-Темрюк-Белый. ШНО-27)</t>
  </si>
  <si>
    <t>Монтаж кронштейна 2-х рожкового оцинкованного (Наружное освещение ПК449+55-ПК503 и транспортная развязка в а.д. Краснодар-Темрюк-Белый. ШНО-27)</t>
  </si>
  <si>
    <t>Установка светодиодного светильника (Наружное освещение ПК449+55-ПК503 и транспортная развязка в а.д. Краснодар-Темрюк-Белый. ШНО-27)</t>
  </si>
  <si>
    <t>Пусконаладочные работы. (Наружное освещение ПК449+55-ПК503 и транспортная развязка в а.д. Краснодар-Темрюк-Белый. ШНО-27)</t>
  </si>
  <si>
    <t>Разработка грунта (Наружное освещение ПК449+55-ПК503 и транспортная развязка в а.д. Краснодар-Темрюк-Белый. ШНО-28)</t>
  </si>
  <si>
    <t xml:space="preserve">Устройство трубопроводов из полиэтиленовых труб (ПНД/ПНД диаметром 110мм)  (Наружное освещение ПК449+55-ПК503 и транспортная развязка в а.д. Краснодар-Темрюк-Белый. ШНО-28) </t>
  </si>
  <si>
    <t>Установка опор НФГ-10,0  (Наружное освещение ПК449+55-ПК503 и транспортная развязка в а.д. Краснодар-Темрюк-Белый. ШНО-28)</t>
  </si>
  <si>
    <t>Установка свайного фундамента опор НФГ-10,0  (Наружное освещение ПК449+55-ПК503 и транспортная развязка в а.д. Краснодар-Темрюк-Белый. ШНО-28)</t>
  </si>
  <si>
    <t>Установка шкафа ШНО  (Наружное освещение ПК449+55-ПК503 и транспортная развязка в а.д. Краснодар-Темрюк-Белый. ШНО-28)</t>
  </si>
  <si>
    <t>Установка колодца ККС-3  (Наружное освещение ПК449+55-ПК503 и транспортная развязка в а.д. Краснодар-Темрюк-Белый. ШНО-28)</t>
  </si>
  <si>
    <t>Прокладка кабеля ВВГнг(А)-LS 5х50 (массой до 4 кг)  (Наружное освещение ПК449+55-ПК503 и транспортная развязка в а.д. Краснодар-Темрюк-Белый. ШНО-28)</t>
  </si>
  <si>
    <t xml:space="preserve">Прокладка кабеля ПвКШп 5х35 (массой до 3 кг)  (Наружное освещение ПК449+55-ПК503 и транспортная развязка в а.д. Краснодар-Темрюк-Белый. ШНО-28) </t>
  </si>
  <si>
    <t>Прокладка кабеля ПвВГнг(А)-LS 5x35 (массой до 3 кг)  (Наружное освещение ПК449+55-ПК503 и транспортная развязка в а.д. Краснодар-Темрюк-Белый. ШНО-28)</t>
  </si>
  <si>
    <t>Прокладка кабеля ПНД/ПВД трубы диаметром 90мм (Наружное освещение ПК449+55-ПК503 и транспортная развязка в а.д. Краснодар-Темрюк-Белый. ШНО-28)</t>
  </si>
  <si>
    <t>Прокладка кабеля ПНД/ПВД трубы диаметром 63мм (Наружное освещение ПК449+55-ПК503 и транспортная развязка в а.д. Краснодар-Темрюк-Белый. ШНО-28)</t>
  </si>
  <si>
    <t>Прокладка кабеля ВВГ 3х2,5 (массой до 1 кг) (Наружное освещение ПК449+55-ПК503 и транспортная развязка в а.д. Краснодар-Темрюк-Белый. ШНО-28)</t>
  </si>
  <si>
    <t>Монтаж муфт (Наружное освещение ПК449+55-ПК503 и транспортная развязка в а.д. Краснодар-Темрюк-Белый. ШНО-28)</t>
  </si>
  <si>
    <t>Монтаж вводного бокса (Наружное освещение ПК449+55-ПК503 и транспортная развязка в а.д. Краснодар-Темрюк-Белый. ШНО-28)</t>
  </si>
  <si>
    <t>Монтаж кронштейна 1 рожкового оцинкованного (Наружное освещение ПК449+55-ПК503 и транспортная развязка в а.д. Краснодар-Темрюк-Белый. ШНО-28)</t>
  </si>
  <si>
    <t>Установка светодиодного светильника (Наружное освещение ПК449+55-ПК503 и транспортная развязка в а.д. Краснодар-Темрюк-Белый. ШНО-28)</t>
  </si>
  <si>
    <t>Демонтаж существующих бетонных опор наружного освещения (Наружное освещение ПК449+55-ПК503 и транспортная развязка в а.д. Краснодар-Темрюк-Белый. ШНО-28)</t>
  </si>
  <si>
    <t>Демонтаж существующей кабельной линии (Наружное освещение ПК449+55-ПК503 и транспортная развязка в а.д. Краснодар-Темрюк-Белый. ШНО-28)</t>
  </si>
  <si>
    <t>Пусконаладочные работы.  (Наружное освещение ПК449+55-ПК503 и транспортная развязка в а.д. Краснодар-Темрюк-Белый. ШНО-28)</t>
  </si>
  <si>
    <t>Разработка грунта (Сети электроснабжения. Участок км 0 - км 30+800)</t>
  </si>
  <si>
    <t>Засыпка траншеи песком (Сети электроснабжения. Участок км 0 - км 30+800)</t>
  </si>
  <si>
    <t>Прокладка полиэтиленовых термостойких труб диаметром 160 в готовой траншее  (Сети электроснабжения. Участок км 0 - км 30+800)</t>
  </si>
  <si>
    <t>Устройство закрытого перехода методом ГНБ  для прокладки 3-х труб диаметром 160мм с диаметром скважины 450мм (Сети электроснабжения. Участок км 0 - км 30+800)</t>
  </si>
  <si>
    <t>Затягивание кабеля в трубы (Сети электроснабжения. Участок км 0 - км 30+800)</t>
  </si>
  <si>
    <t>Прокладка в траншее кабеля (Сети электроснабжения. Участок км 0 - км 30+800)</t>
  </si>
  <si>
    <t>Прокладка кабеля АПвКаП2г 1х50/16 мм2 в ТП (Сети электроснабжения. Участок км 0 - км 30+800)</t>
  </si>
  <si>
    <t>Прокладка кабеля АПвКаП2г 1х50/16 мм2 по опоре (Сети электроснабжения. Участок км 0 - км 30+800)</t>
  </si>
  <si>
    <t>Монтаж соединительных муфт на кабеле 10кВ (Сети электроснабжения. Участок км 0 - км 30+800)</t>
  </si>
  <si>
    <t>Монтаж концевых муфт на кабеле 10кВ (Сети электроснабжения. Участок км 0 - км 30+800)</t>
  </si>
  <si>
    <t xml:space="preserve">Герметизация кабельных проходов (Сети электроснабжения. Участок км 0 - км 30+800) </t>
  </si>
  <si>
    <t>Одностороннее заземление трехфазного кабеля из сшитого полиэтилена с медным экраном и алюминиевой жилой (Сети электроснабжения. Участок км 0 - км 30+800)</t>
  </si>
  <si>
    <t>Раззаземление экрана кабеля из сшитого полиэтилена с медным экраном и алюминиевой жилой (Сети электроснабжения. Участок км 0 - км 30+800)</t>
  </si>
  <si>
    <t xml:space="preserve">Пусконаладочные работы на кабельные линии 10кВ. (Сети электроснабжения. Участок км 0 - км 30+800) </t>
  </si>
  <si>
    <t>Установка опор ВЛ (Сети электроснабжения. Участок км 0 - км 30+800)</t>
  </si>
  <si>
    <t>Заземление опор (Сети электроснабжения. Участок км 0 - км 30+800)</t>
  </si>
  <si>
    <t>Подвеска проводов (в 3 провода) (Сети электроснабжения. Участок км 0 - км 30+800)</t>
  </si>
  <si>
    <t>Монтаж разрядника (Сети электроснабжения. Участок км 0 - км 30+800)</t>
  </si>
  <si>
    <t>Монтаж разъединителя (Сети электроснабжения. Участок км 0 - км 30+800)</t>
  </si>
  <si>
    <t>Устройство ответвления на опоре УОП (Сети электроснабжения. Участок км 0 - км 30+800)</t>
  </si>
  <si>
    <t>Пусконаладочные работы на опоры ВЛ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</si>
  <si>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 25 кВА с узлом прибора учета на стороне высокого напряжения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</si>
  <si>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 25 кВА 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</si>
  <si>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 40 кВА 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</si>
  <si>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 63 кВА с узлом прибора учета на стороне высокого напряжения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</si>
  <si>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 63 кВА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</si>
  <si>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мощностью100 кВА  с узлом прибора учета на стороне высокого наряжения с 2-мя отходящими линиями (Сети электроснабжения. Участок км 0 - км 30+800)</t>
  </si>
  <si>
    <t>Установка переходных комплектных трансформаторных подстанций киоскового типа наружной установки с трансформатором мощностью100 кВА  с узлом прибора учета на стороне высокого наряжения  (Сети электроснабжения. Участок км 0 - км 30+800)</t>
  </si>
  <si>
    <t xml:space="preserve">Установка переходных комплектных трансформаторных подстанций киоскового типа наружной установки с трансформатором мощностью100 кВА (Сети электроснабжения. Участок км 0 - км 30+800) </t>
  </si>
  <si>
    <t>Заземление трансформаторных подстанций (Сети электроснабжения. Участок км 0 - км 30+800)</t>
  </si>
  <si>
    <t>Пусконаладочные работы на комплектные трансформаторные подстанции. (Сети электроснабжения. Участок км 0 - км 30+800)</t>
  </si>
  <si>
    <t>Разработка грунта (Сети электроснабжения. Участок км 30+800 - км 52)</t>
  </si>
  <si>
    <t>Засыпка траншеи песком (Сети электроснабжения. Участок км 30+800 - км 52)</t>
  </si>
  <si>
    <t xml:space="preserve">Прокладка полиэтиленовых термостойких труб диаметром 160 в готовой траншее (Сети электроснабжения. Участок км 30+800 - км 52) </t>
  </si>
  <si>
    <t>Устройство закрытого перехода методом ГНБ  для прокладки 3-х труб диаметром 160мм с диаметром скважины 450мм (Сети электроснабжения. Участок км 30+800 - км 52)</t>
  </si>
  <si>
    <t>Затягивание кабеля в трубы (Сети электроснабжения. Участок км 30+800 - км 52)</t>
  </si>
  <si>
    <t>Прокладка кабеля АПвКаП2г 1х50/16 мм2 в ТП (Сети электроснабжения. Участок км 30+800 - км 52)</t>
  </si>
  <si>
    <t>Прокладка в траншее кабеля (Сети электроснабжения. Участок км 30+800 - км 52)</t>
  </si>
  <si>
    <t>Прокладка кабеля АПвКаП2г 1х50/16 мм2 по опоре (Сети электроснабжения. Участок км 30+800 - км 52)</t>
  </si>
  <si>
    <t>Прокладка кабеля АПвКаП2г 1х70/16 мм2 в ТП (Сети электроснабжения. Участок км 30+800 - км 52)</t>
  </si>
  <si>
    <t>Прокладка кабеля АПвКаП2г 1х70/16 мм2 по опоре (Сети электроснабжения. Участок км 30+800 - км 52)</t>
  </si>
  <si>
    <t>Монтаж соединительных муфт на кабеле 10кВ (Сети электроснабжения. Участок км 30+800 - км 52)</t>
  </si>
  <si>
    <t>Монтаж концевых муфт на кабеле 10кВ (Сети электроснабжения. Участок км 30+800 - км 52)</t>
  </si>
  <si>
    <t xml:space="preserve">Герметизация кабельных проходов (Сети электроснабжения. Участок км 30+800 - км 52) </t>
  </si>
  <si>
    <t>Одностороннее заземление трехфазного кабеля из сшитого полиэтилена с медным экраном и алюминиевой жилой (Сети электроснабжения. Участок км 30+800 - км 52)</t>
  </si>
  <si>
    <t>Раззаземление экрана кабеля из сшитого полиэтилена с медным экраном и алюминиевой жилой (Сети электроснабжения. Участок км 30+800 - км 52)</t>
  </si>
  <si>
    <t xml:space="preserve">Установка опор ВЛ (Сети электроснабжения. Участок км 30+800 - км 52) </t>
  </si>
  <si>
    <t xml:space="preserve">Пусконаладочные работы на кабельные линии 1 кВ, 10кВ. (Сети электроснабжения. Участок км 30+800 - км 52) </t>
  </si>
  <si>
    <t>Заземление опор (Сети электроснабжения. Участок км 30+800 - км 52)</t>
  </si>
  <si>
    <t>Подвеска проводов (в 3 провода) (Сети электроснабжения. Участок км 30+800 - км 52)</t>
  </si>
  <si>
    <t>Монтаж разрядника (Сети электроснабжения. Участок км 30+800 - км 52)</t>
  </si>
  <si>
    <t>Монтаж разъединителя (Сети электроснабжения. Участок км 30+800 - км 52)</t>
  </si>
  <si>
    <t>Устройство ответвления на опоре УОП (Сети электроснабжения. Участок км 30+800 - км 52)</t>
  </si>
  <si>
    <t>Прокладка кабеля ПвКШп(г) 5*120мм2  в траншее (Сети электроснабжения. Участок км 30+800 - км 52)</t>
  </si>
  <si>
    <t>Прокладка кабеля ПвКШп(г) 5*120мм2  в трубах (Сети электроснабжения. Участок км 30+800 - км 52)</t>
  </si>
  <si>
    <t>Прокладка кабеля ПвКШп(г) 5*120мм2  в ТП (Сети электроснабжения. Участок км 30+800 - км 52)</t>
  </si>
  <si>
    <t>Прокладка кабеля ПвКШп(г) 5*70мм2  в траншее (Сети электроснабжения. Участок км 30+800 - км 52)</t>
  </si>
  <si>
    <t>Подключение кабеля к распределительному щиту (Сети электроснабжения. Участок км 30+800 - км 52)</t>
  </si>
  <si>
    <t>Монтаж соединительных муфт на кабелях 0,4кВ (Сети электроснабжения. Участок км 30+800 - км 52)</t>
  </si>
  <si>
    <t>Пусконаладочные работы на опоры ВЛ (Сети электроснабжения. Участок км 30+800 - км 52)</t>
  </si>
  <si>
    <t>Установка комплектных трансформаторных подстанций киоскового типа наружной установки с трансформатором мощностью 25кВА (Сети электроснабжения. Участок км 30+800 - км 52)</t>
  </si>
  <si>
    <t>Установка комплектных трансформаторных подстанций киоскового типа наружной установки с трансформатором мощностью 40кВА (Сети электроснабжения. Участок км 30+800 - км 52)</t>
  </si>
  <si>
    <t>Установка комплектных трансформаторных подстанций киоскового типа наружной установки с трансформатором мощностью 63кВА с узлом прибора учета на стороне высокого напряжения с 2-мя отходящими линиями (Сети электроснабжения. Участок км 30+800 - км 52)</t>
  </si>
  <si>
    <t>Установка комплектных трансформаторных подстанций киоскового типа наружной установки с трансформатором мощностью 100кВА с узлом прибора учета на стороне высокого напряжения  (Сети электроснабжения. Участок км 30+800 - км 52)</t>
  </si>
  <si>
    <t xml:space="preserve">Установка комплектных трансформаторных подстанций киоскового типа наружной установки с 2-мя  трансформаторами мощностью 400кВА (Сети электроснабжения. Участок км 30+800 - км 52) </t>
  </si>
  <si>
    <t>Заземление трансформаторных подстанций (Сети электроснабжения. Участок км 30+800 - км 52)</t>
  </si>
  <si>
    <t>Пусконаладочные работы на комплектные трансформаторные подстанции.(Сети электроснабжения. Участок км 30+800 - км 52)</t>
  </si>
  <si>
    <t>Разработка котлована под фундамент ТП с обратной засыпкой (Сети электроснабжения. Устройство фундаментов трансформаторных подстанций ТП16-ТП28)</t>
  </si>
  <si>
    <t>Устройство основания под фундаменты песчаного (Сети электроснабжения. Устройство фундаментов трансформаторных подстанций ТП16-ТП28)</t>
  </si>
  <si>
    <t>Устройство фундаментов КТП из блоков ФБС (Сети электроснабжения. Устройство фундаментов трансформаторных подстанций ТП16-ТП28)</t>
  </si>
  <si>
    <t>Устройство вводов КТП (Сети электроснабжения. Устройство фундаментов трансформаторных подстанций ТП16-ТП28)</t>
  </si>
  <si>
    <t>Устройство трубопроводов 
из полиэтиленовых труб (АСУДД, кабельная канализация)</t>
  </si>
  <si>
    <t>Укладка футляров (ст. труба диаметром 219 мм) (АСУДД, кабельная канализация)</t>
  </si>
  <si>
    <t>Прокладка труб по металлоконструкциям мостовых сооружений (АСУДД, кабельная канализация)</t>
  </si>
  <si>
    <t>Прокладка труб ЗПТ ПЭ 80 диаметром 63 в стальных трубах диаметром 159 мм 
по путепроводам тоннельного типа (АСУДД, кабельная канализация)</t>
  </si>
  <si>
    <t>Устройство кабельных колодцев ККС-2-80 (АСУДД, кабельная канализация)</t>
  </si>
  <si>
    <t>Устройство ввода труб в колодцы (АСУДД, кабельная канализация)</t>
  </si>
  <si>
    <t>Монтаж локальных очистных сооружений (ЛОС)</t>
  </si>
  <si>
    <t>Земляные работы (Водоснабжение, водоответедние, теплоснабжение и газоснабжение. ЛОС)</t>
  </si>
  <si>
    <t>Устройство железобетонных выпусков с ЛОС (Водоснабжение, водоответедние, теплоснабжение и газоснабжение. ЛОС)</t>
  </si>
  <si>
    <t>Устройство фундаментных плит железобетонных: плоских (Водоснабжение, водоответедние, теплоснабжение и газоснабжение. ЛОС)</t>
  </si>
  <si>
    <t>Земляные работы (Водоснабжение, водоответедние, теплоснабжение и газоснабжение. Ливневая канализация)</t>
  </si>
  <si>
    <t>Устройство шпунтового ограждения стенок котлованов (Водоснабжение, водоответедние, теплоснабжение и газоснабжение. Ливневая канализация)</t>
  </si>
  <si>
    <t>Укладка трубопроводов (Водоснабжение, водоответедние, теплоснабжение и газоснабжение. Ливневая канализация)</t>
  </si>
  <si>
    <t>Укладка труб стальных (футляров) (Водоснабжение, водоответедние, теплоснабжение и газоснабжение. Ливневая канализация)</t>
  </si>
  <si>
    <t>Установка задвижек (Водоснабжение, водоответедние, теплоснабжение и газоснабжение. Ливневая канализация)</t>
  </si>
  <si>
    <t>Устройство железобетонных сборных колодцев (Водоснабжение, водоответедние, теплоснабжение и газоснабжение. Ливневая канализация)</t>
  </si>
  <si>
    <t>Устройство насыпи из покупного грунта (профильный объем) (Площадки отдыха. Основной ход км 30+800 - км 52+000)</t>
  </si>
  <si>
    <t>Укрепление откосов насыпи земляного полотна посевом многолетних трав (Площадки отдыха. Основной ход км 30+800 - км 52+000)</t>
  </si>
  <si>
    <t>Укладка материала геотекстильного нетканого иглопробивного (Площадки отдыха. Основной ход км 30+800 - км 52+000)</t>
  </si>
  <si>
    <t>Устройство дополнительного слоя основания из песка средней крупности, толщиной 29 см, укладываемого в 2 слоя (Площадки отдыха. Основной ход км 30+800 - км 52+000)</t>
  </si>
  <si>
    <t>Устройство нижнего слоя основания из из гравийно-песчаной смеси С-4,  при максимальном размере зерен 80 мм, толщиной  48 см, укладываемого в 2 слоя (Площадки отдыха. Основной ход км 30+800 - км 52+000)</t>
  </si>
  <si>
    <t>Устройство нижнего слоя покрытия из горячей плотной  щебеночной крупнозернистой смеси типа А, марки II толщиной 8 см  (Площадки отдыха. Основной ход км 30+800 - км 52+000)</t>
  </si>
  <si>
    <t>Устройство верхнего слоя покрытия из щебёночно-мастичной асфальтобетонной смеси ЩМА-15 толщиной 5 см (Площадки отдыха. Основной ход км 30+800 - км 52+000)</t>
  </si>
  <si>
    <t>Сети электроснабжения. Устройство фундаментов трансформаторных подстанций ТП1-ТП15</t>
  </si>
  <si>
    <t>Разработка котлована под фундамент ТП с обратной засыпкой (Сети электроснабжения. Устройство фундаментов трансформаторных подстанций ТП1-ТП15)</t>
  </si>
  <si>
    <t>Устройство основания под фундаменты песчаного (Сети электроснабжения. Устройство фундаментов трансформаторных подстанций ТП-ТП15)</t>
  </si>
  <si>
    <t>Устройство фундаментов КТП из блоков ФБС (Сети электроснабжения. Устройство фундаментов трансформаторных подстанций ТП1-ТП15)</t>
  </si>
  <si>
    <t>Устройство вводов КТП (Сети электроснабжения. Устройство фундаментов трансформаторных подстанций ТП1-ТП15)</t>
  </si>
  <si>
    <t>Установка урн железобетонных с оцинкованным вкладышем (озеленение)</t>
  </si>
  <si>
    <t>2.7.1.2.1.1</t>
  </si>
  <si>
    <t>2.7.1.2.1.2</t>
  </si>
  <si>
    <t>2.7.1.2.2.1</t>
  </si>
  <si>
    <t>2.7.1.2.2.2</t>
  </si>
  <si>
    <t>2.7.1.2.2.3</t>
  </si>
  <si>
    <t>2.7.1.2.2.4</t>
  </si>
  <si>
    <t>2.7.1.2.2.5</t>
  </si>
  <si>
    <t>2.7.1.2.2.6</t>
  </si>
  <si>
    <t>2.7.1.2.3.1</t>
  </si>
  <si>
    <t>2.7.1.2.3.2</t>
  </si>
  <si>
    <t>2.7.1.2.3.3</t>
  </si>
  <si>
    <t>2.7.1.2.3.4</t>
  </si>
  <si>
    <t>2.7.1.2.4.1</t>
  </si>
  <si>
    <t>2.7.1.2.4.2</t>
  </si>
  <si>
    <t>2.7.1.2.4.3</t>
  </si>
  <si>
    <t>2.7.1.2.5.1</t>
  </si>
  <si>
    <t>2.7.1.2.5.2</t>
  </si>
  <si>
    <t>2.7.1.2.5.3</t>
  </si>
  <si>
    <t>2.7.1.2.5.4</t>
  </si>
  <si>
    <t>Устройство и укрепление газона посевом многолетних трав (Площадки отдыха. Основной ход км 30+800 - км 52+000, озеленение)</t>
  </si>
  <si>
    <t>Посадка однорядной живой изгороди (Площадки отдыха. Основной ход км 30+800 - км 52+000, озеленение)</t>
  </si>
  <si>
    <t>Посадка двурядной живой изгороди (Площадки отдыха. Основной ход км 30+800 - км 52+000, озеленение)</t>
  </si>
  <si>
    <t>Посадка деревьев (Площадки отдыха. Основной ход км 30+800 - км 52+000, озеленение)</t>
  </si>
  <si>
    <t>Установка скамеек (Площадки отдыха. Основной ход км 30+800 - км 52+000, озеленение)</t>
  </si>
  <si>
    <t>Установка беседок (Площадки отдыха. Основной ход км 30+800 - км 52+000, озеленение)</t>
  </si>
  <si>
    <t>Устройство лотка (Площадки отдыха. Основной ход км 30+800 - км 52+000, водоотвод)</t>
  </si>
  <si>
    <t>Устройство пескоуловителей (Площадки отдыха. Основной ход км 30+800 - км 52+000, водоотвод)</t>
  </si>
  <si>
    <t>Укладка труб SN8 диаметром 300 (Площадки отдыха. Основной ход км 30+800 - км 52+000, водоотвод)</t>
  </si>
  <si>
    <t>Устройство сброса по Типу 2 (Площадки отдыха. Основной ход км 30+800 - км 52+000, водоотвод)</t>
  </si>
  <si>
    <t>Земляные работы (Туалет на площадке отдыха. Основной ход км 30+800 - км 52+000. Архитектурные решения. Общественный туалет  на площадке отдыха № 1)</t>
  </si>
  <si>
    <t>Устройство фундаментов (Туалет на площадке отдыха. Основной ход км 30+800 - км 52+000. Архитектурные решения. Общественный туалет  на площадке отдыха № 1)</t>
  </si>
  <si>
    <t>Устройство стен (Туалет на площадке отдыха. Основной ход км 30+800 - км 52+000. Архитектурные решения. Общественный туалет  на площадке отдыха № 1)</t>
  </si>
  <si>
    <t>Устройство полов (Туалет на площадке отдыха. Основной ход км 30+800 - км 52+000. Архитектурные решения. Общественный туалет  на площадке отдыха № 1)</t>
  </si>
  <si>
    <t>Устройство перекрытия (Туалет на площадке отдыха. Основной ход км 30+800 - км 52+000. Архитектурные решения. Общественный туалет  на площадке отдыха № 1)</t>
  </si>
  <si>
    <t>Устройство кровли (Туалет на площадке отдыха. Основной ход км 30+800 - км 52+000. Архитектурные решения. Общественный туалет  на площадке отдыха № 1)</t>
  </si>
  <si>
    <t>Отделочные работы (Туалет на площадке отдыха. Основной ход км 30+800 - км 52+000. Архитектурные решения. Общественный туалет  на площадке отдыха № 1)</t>
  </si>
  <si>
    <t>Разные работы (Туалет на площадке отдыха. Основной ход км 30+800 - км 52+000. Архитектурные решения. Общественный туалет  на площадке отдыха № 1)</t>
  </si>
  <si>
    <t>Земляные работы (Туалет на площадке отдыха. Основной ход км 30+800 - км 52+000. Архитектурные решения. Общественный туалет  на площадке отдыха № 2)</t>
  </si>
  <si>
    <t>Устройство фундаментов (Туалет на площадке отдыха. Основной ход км 30+800 - км 52+000. Архитектурные решения. Общественный туалет  на площадке отдыха № 2)</t>
  </si>
  <si>
    <t>Устройство стен (Туалет на площадке отдыха. Основной ход км 30+800 - км 52+000. Архитектурные решения. Общественный туалет  на площадке отдыха № 2)</t>
  </si>
  <si>
    <t>Устройство полов (Туалет на площадке отдыха. Основной ход км 30+800 - км 52+000. Архитектурные решения. Общественный туалет  на площадке отдыха № 2)</t>
  </si>
  <si>
    <t>Устройство перекрытия (Туалет на площадке отдыха. Основной ход км 30+800 - км 52+000. Архитектурные решения. Общественный туалет  на площадке отдыха № 2)</t>
  </si>
  <si>
    <t>Устройство кровли (Туалет на площадке отдыха. Основной ход км 30+800 - км 52+000. Архитектурные решения. Общественный туалет  на площадке отдыха № 2)</t>
  </si>
  <si>
    <t>Отделочные работы (Туалет на площадке отдыха. Основной ход км 30+800 - км 52+000. Архитектурные решения. Общественный туалет  на площадке отдыха № 2)</t>
  </si>
  <si>
    <t>Разные работы (Туалет на площадке отдыха. Основной ход км 30+800 - км 52+000. Архитектурные решения. Общественный туалет  на площадке отдыха № 2)</t>
  </si>
  <si>
    <t xml:space="preserve">Устройство резервуара для питевой воды стеклопластиковый на фундаментной плите. Площадка 1 </t>
  </si>
  <si>
    <t xml:space="preserve">Устройство резервуара для питевой воды стеклопластиковый на фундаментной плите. Площадка 2 </t>
  </si>
  <si>
    <t>Накопительная емкость для хозяйственно-бытовых стоков. Площадка 1</t>
  </si>
  <si>
    <t>Накопительная емкость для хозяйственно-бытовых стоков. Площадка 2</t>
  </si>
  <si>
    <t>2.9.16.2.1.9</t>
  </si>
  <si>
    <t>Устройство подвала (бетон В25 F150 W6) (здание ПВП)</t>
  </si>
  <si>
    <t>Устройство входа в подвал (бетон В25 F150 W6) (здание ПВП)</t>
  </si>
  <si>
    <t>Устройство лестницы в подвал (здание ПВП)</t>
  </si>
  <si>
    <t>Устройство фундаментной плиты (бетон В25 F150 W6) (здание ПВП)</t>
  </si>
  <si>
    <t>Каркас здания металлический (здание ПВП)</t>
  </si>
  <si>
    <t>Устройство внутренних и наружных стен (здание ПВП)</t>
  </si>
  <si>
    <t>Устройство перемычек (здание ПВП)</t>
  </si>
  <si>
    <t>Плита перекрытия (толщина =150 м) (здание ПВП)</t>
  </si>
  <si>
    <t>Устройство кровли (здание ПВП)</t>
  </si>
  <si>
    <t>Устройство лестниц внутренних (здание ПВП)</t>
  </si>
  <si>
    <t>Вентиляционные шахты (здание ПВП)</t>
  </si>
  <si>
    <t>Перекрытие приямков (здание ПВП)</t>
  </si>
  <si>
    <t>Устройство бетонной отмостки 
вокруг здания (здание ПВП)</t>
  </si>
  <si>
    <t>Входные группы здания  (здание ПВП)</t>
  </si>
  <si>
    <t>Монтаж водосточных систем входных групп здания (здание ПВП)</t>
  </si>
  <si>
    <t>Лестницы на кровлю (здание ПВП)</t>
  </si>
  <si>
    <t>Установка оконных блоков из ПВХ 
с двухкамерным стеклопакетом (здание ПВП)</t>
  </si>
  <si>
    <t>Установка дверных блоков (здание ПВП)</t>
  </si>
  <si>
    <t>Отделка потолков помещений (здание ПВП)</t>
  </si>
  <si>
    <t>Отделка стен помещений (здание ПВП)</t>
  </si>
  <si>
    <t>Устройство полов (здание ПВП)</t>
  </si>
  <si>
    <t>Канализация дождевая К2 (здание ПВП)</t>
  </si>
  <si>
    <t>Внутреннее электроснабжение и освещение. Административное здание (Щит ЩО, ЩАО, ЩС,  ЩС2, ЩСУб, ЩРВ,ЩРК, ЩРОт, ЩСКУД, ЩРС, ЩРД, ГРЩ) (Система взимания платы)</t>
  </si>
  <si>
    <t>Водопровод хозяйственно-питьевой В1 (Система взимания платы)</t>
  </si>
  <si>
    <t>Водопровод горячего водоснабжения Т3,Т4  (Система взимания платы)</t>
  </si>
  <si>
    <t>Канализация хозяйственно-бытовая К1 (Система взимания платы)</t>
  </si>
  <si>
    <t>Отопление, вентиляция, кондиционирование воздуха. Административное здание  (Система взимания платы)</t>
  </si>
  <si>
    <t>Устройство навеса ПВП. (Площадь = 1999,5 м2)  (Система взимания платы)</t>
  </si>
  <si>
    <t>Островки безопасности ПВП  (Система взимания платы)</t>
  </si>
  <si>
    <t>Кабина оператора ПВП. 3 этап  (Система взимания платы)</t>
  </si>
  <si>
    <t>Система охранного телевидения  (Система взимания платы)</t>
  </si>
  <si>
    <t>Комплексная система безопасности (Система взимания платы)</t>
  </si>
  <si>
    <t>Пожарная сигнализация (Система взимания платы)</t>
  </si>
  <si>
    <t>Охранная сигнализация (Система взимания платы)</t>
  </si>
  <si>
    <t>Система оповещения и управления эвакуацией  (Система взимания платы)</t>
  </si>
  <si>
    <t>Система контроля и управления доступом  (Система взимания платы)</t>
  </si>
  <si>
    <t>Структурированная кабельная система  (Система взимания платы)</t>
  </si>
  <si>
    <t>Локальная вычислительная сеть  (Система взимания платы)</t>
  </si>
  <si>
    <t>Монтаж кабель-каналов  (Система взимания платы)</t>
  </si>
  <si>
    <t>Монтаж лотков  (Система взимания платы)</t>
  </si>
  <si>
    <t>Система радиовещания  (Система взимания платы)</t>
  </si>
  <si>
    <t>Технологические решения. Мебель и инвентарь. 3 этап  (Система взимания платы)</t>
  </si>
  <si>
    <t>Периферийное оборудование (12 кабин)  (Система взимания платы. Периферийное оборудование)</t>
  </si>
  <si>
    <t>Программное обеспечение  (Система взимания платы. Периферийное оборудование)</t>
  </si>
  <si>
    <t>Монтаж комплексов индикации мест повышенной опасности  (Система взимания платы. Периферийное оборудование)</t>
  </si>
  <si>
    <t>Монтаж комплексов фиксации проезда на красный свет  (Система взимания платы. Периферийное оборудование)</t>
  </si>
  <si>
    <t>Подсистема видеонаблюдения за состоянием загруженности полос  (Система взимания платы. Периферийное оборудование)</t>
  </si>
  <si>
    <t>Пусконаладочные работы. Система взимания платы. (Система взимания платы. Периферийное оборудование)</t>
  </si>
  <si>
    <t>Монтажные работы (Система взимания платы. Оборудование центра управления)</t>
  </si>
  <si>
    <t>Программное обеспечение  (Система взимания платы. Оборудование центра управления)</t>
  </si>
  <si>
    <t>Пусконаладочные работы оборудования центра управления  (Система взимания платы. Оборудование центра управления)</t>
  </si>
  <si>
    <t>Устройство фундамента пожарных резервуаров   (Система взимания платы)</t>
  </si>
  <si>
    <t>Фундамент под накопительную подземную ёмкость хозяйственно-бытовых стоков   (Система взимания платы)</t>
  </si>
  <si>
    <t>Фундамент  резервуара питьевой воды   (Система взимания платы)</t>
  </si>
  <si>
    <t>Устройство ограждения   (Система взимания платы)</t>
  </si>
  <si>
    <t>Фундамент под ДГУ   (Система взимания платы)</t>
  </si>
  <si>
    <t>Блочно-модульные здания и сооружения   (Система взимания платы)</t>
  </si>
  <si>
    <t>Устройство монолитной железобетонной фундаментной плиты Фм-4   (Система взимания платы)</t>
  </si>
  <si>
    <t>Устройство монолитного железобетонного приямка Прм-1   (Система взимания платы)</t>
  </si>
  <si>
    <t>Устройство монолитной железобетонной фундаментной плиты ФП1   (Система взимания платы)</t>
  </si>
  <si>
    <t>Устройство монолитной железобетонной фундаментной плиты ФП3   (Система взимания платы)</t>
  </si>
  <si>
    <t>Устройство монолитной железобетонной фундаментной плиты ФП2   (Система взимания платы)</t>
  </si>
  <si>
    <t>Транспортная система безопасности    (Система взимания платы)</t>
  </si>
  <si>
    <t>Конструктивные  решения здания насосной станции   (Система взимания платы)</t>
  </si>
  <si>
    <t>Устройство насыпи из покупного грунта (профильный объем)   (Рабочие зоны ПВП)</t>
  </si>
  <si>
    <t>Укрепление откосов насыпи земляного полотна посевом многолетних трав (Рабочие зоны ПВП)</t>
  </si>
  <si>
    <t>Устройство дополнительного слоя основания из гравийно-песчаной смеси С-4,  при максимальном размере зерен 80 мм, толщиной 35 см, укладываемого в 2 слоя (Рабочие зоны ПВП)</t>
  </si>
  <si>
    <t>Устройство слоя основания из гравийно-песчаной смеси,  при максимальном размере зерен 40 мм, укрепленной неорганическим вяжущим М60, толщиной 25 см (Рабочие зоны ПВП)</t>
  </si>
  <si>
    <t>Устройство слоя покрытия из цементобетона класса В35, Btb 4.4, армированный, толщиной 24 см (Рабочие зоны ПВП)</t>
  </si>
  <si>
    <t>Устройство дополнительного слоя основания из гравийно-песчаной смеси С-4,  при максимальном размере зерен 80 мм, толщиной 24 см (Рабочие зоны ПВП)</t>
  </si>
  <si>
    <t>Устройство нижнего слоя основания из из гравийно-песчаной смеси С-4,  при максимальном размере зерен 80 мм, толщиной 38 см, укладываемого в 2 слоя (Рабочие зоны ПВП)</t>
  </si>
  <si>
    <t>Устройство верхнего слоя основания из горячей плотной  щебеночной крупнозернистой смеси типа Б, марки II толщиной 16 см (Рабочие зоны ПВП)</t>
  </si>
  <si>
    <t>Устройство нижнего слоя покрытия из горячей плотной  щебеночной крупнозернистой смеси типа А, марки II толщиной 8 см  (Рабочие зоны ПВП)</t>
  </si>
  <si>
    <t>Устройство верхнего слоя покрытия из щебёночно-мастичной асфальтобетонной смеси ЩМА-15 толщиной 4 см  (Рабочие зоны ПВП)</t>
  </si>
  <si>
    <t>Устройство дополнительного слоя основания из песка средней крупности, толщиной 29 см, укладываемого в 2 слоя (Рабочие зоны ПВП)</t>
  </si>
  <si>
    <t>Устройство верхнего слоя покрытия из щебёночно-мастичной асфальтобетонной смеси ЩМА-15 толщиной 5 см  (Рабочие зоны ПВП)</t>
  </si>
  <si>
    <t>Устройство нижнего слоя основания из гравийно-песчаной смеси С-4,  при максимальном размере зерен 80 мм, толщиной 48 см, укладываемого в 2 слоя (Рабочие зоны ПВП)</t>
  </si>
  <si>
    <t>Укладка материала геотекстильного нетканого иглопробивного (Рабочие зоны ПВП)</t>
  </si>
  <si>
    <t>Тротуары (Рабочие зоны ПВП)</t>
  </si>
  <si>
    <t>Устройство дополнительного слоя основания из гравийно-песчаной смеси С-4,  при максимальном размере зерен 80 мм, толщиной 40 см, укладываемого в 2 слоя (Рабочие зоны ПВП)</t>
  </si>
  <si>
    <t>Устройство дополнительного слоя из гравийно-песчаной смеси С-4,  при максимальном размере зерен 80 мм ГОСТ 25607-2009, толщиной 20 см (Рабочие зоны ПВП)</t>
  </si>
  <si>
    <t>Установка бетонного бортового камня марки БР 100.30.18  (Рабочие зоны ПВП)</t>
  </si>
  <si>
    <t>Установка бетонного бортового камня марки БР100.20.8 на бетонном основании (Рабочие зоны ПВП)</t>
  </si>
  <si>
    <t>Устройство забора (Рабочие зоны ПВП)</t>
  </si>
  <si>
    <t>Установка распашных ворот на стойках, проемом 5,0 м (Рабочие зоны ПВП)</t>
  </si>
  <si>
    <t>Установка калиток на стойках, проемом 1,0 м (Рабочие зоны ПВП)</t>
  </si>
  <si>
    <t>Устройство и укрепление газона посевом многолетних трав  (Рабочие зоны ПВП)</t>
  </si>
  <si>
    <t>Установка урн железобетонных с оцинкованным вкладышем (Рабочие зоны ПВП)</t>
  </si>
  <si>
    <t>Установка дорожных знаков (Рабочие зоны ПВП)</t>
  </si>
  <si>
    <t>Устройство присыпных берм из ГПС (материал от разборки)  (Рабочие зоны ПВП)</t>
  </si>
  <si>
    <t>Устройство дорожной разметки из термопластика (Рабочие зоны ПВП)</t>
  </si>
  <si>
    <t>Устройство площадной горизонтальной разметки вручную холодным пластиком (Рабочие зоны ПВП)</t>
  </si>
  <si>
    <t>Устройство вертикальной разметки по типу 2.6 (Рабочие зоны ПВП)</t>
  </si>
  <si>
    <t>Устройство одностороннего металлического барьерного ограждения с удерживающей способностью 250КДж(У3) (Рабочие зоны ПВП)</t>
  </si>
  <si>
    <t>Устройство начальных, конечных участков одностороннего металлического барьерного ограждения с удерживающей способностью 250КДж(У3) (Рабочие зоны ПВП)</t>
  </si>
  <si>
    <t>Установка водоналивных буферов (Рабочие зоны ПВП)</t>
  </si>
  <si>
    <t>Установка демпфирующих устройств (Рабочие зоны ПВП)</t>
  </si>
  <si>
    <t>Установка стробоскопных противотуманных фонарей D=200 мм (Рабочие зоны ПВП)</t>
  </si>
  <si>
    <t>Установка системы перекатного ограждения для организации реверсивного движения (Рабочие зоны ПВП)</t>
  </si>
  <si>
    <t>Разработка грунта (Наружное освещение на ПВП)</t>
  </si>
  <si>
    <t>Устройство колодцев железобетонных сборных, типовых ККС-3 (Наружное освещение на ПВП)</t>
  </si>
  <si>
    <t>Устройство трубопроводов из полиэтиленовых труб диаметром 50 мм (Наружное освещение на ПВП)</t>
  </si>
  <si>
    <t>Переустройство ВЛ-10кВ на ПК166+23_НТ-2 Краснодарские электрические сети</t>
  </si>
  <si>
    <t>Демонтаж железобетонных опор ВЛ-10кВ (ПК166+23)</t>
  </si>
  <si>
    <t>Демонтаж 3-х проводов ВЛ-10кВ (ПК166+23)</t>
  </si>
  <si>
    <t xml:space="preserve">Демонтаж 3-х проводов ВЛ-10кВ с последующим перемонтажом (ПК166+23) </t>
  </si>
  <si>
    <t>Временная анкеровка проводов (ПК166+23)</t>
  </si>
  <si>
    <t xml:space="preserve">Установка железобетонных опор ВЛ-10кВ одностоечных с двумя подкосами (ПК166+23)  </t>
  </si>
  <si>
    <t xml:space="preserve">Установка железобетонных опор ВЛ-10кВ одностоечных с одним подкосом  (ПК166+23) </t>
  </si>
  <si>
    <t xml:space="preserve">Установка железобетонных опор ВЛ-10кВ одностоечных  (ПК166+23) </t>
  </si>
  <si>
    <t xml:space="preserve">Установка железобетонных опор ВЛ-10кВ одностоечных  (СК22.2-1.1) (ПК166+23) </t>
  </si>
  <si>
    <t>Установка стальных опор ВЛ-35кВ на грибовидные подножники (ПК166+23)</t>
  </si>
  <si>
    <t>Устройство площадок из сборных железобетонных плит (ПК166+23)</t>
  </si>
  <si>
    <t>Заземление опор ВЛ (ПК166+23)</t>
  </si>
  <si>
    <t>Установка разрядников (ПК166+23)</t>
  </si>
  <si>
    <t>Подвеска проводов ВЛ-10кВ (в 3 провода) (ПК166+23)</t>
  </si>
  <si>
    <t>Установка железобетонных грибовидных подножников (ПК166+23)</t>
  </si>
  <si>
    <t>Восстановление и ремонт существующих опор ВЛ (ПК166+23)</t>
  </si>
  <si>
    <t>1.1.6.3.5.16</t>
  </si>
  <si>
    <t>Пусконаладочные работы. Переустройство ВЛ-10кВ на ПК166+23_НТ-2 Краснодарские электрические сети  (ПК166+23)</t>
  </si>
  <si>
    <t>1.1.6.3.4.18</t>
  </si>
  <si>
    <t>1.1.6.3.3.15</t>
  </si>
  <si>
    <t>1.1.6.3.2.16</t>
  </si>
  <si>
    <t>1.1.6.3.1.14</t>
  </si>
  <si>
    <t>1.1.6.3.6.26</t>
  </si>
  <si>
    <t>1.1.6.3.7.16</t>
  </si>
  <si>
    <t>1.1.6.3.8.18</t>
  </si>
  <si>
    <t>1.1.6.2.5.5</t>
  </si>
  <si>
    <t>1.1.6.4.1.4</t>
  </si>
  <si>
    <t>1.1.6.4.2.6</t>
  </si>
  <si>
    <t>1.1.6.4.3.4</t>
  </si>
  <si>
    <t>1.1.6.4.4.4</t>
  </si>
  <si>
    <t>1.1.6.4.5.6</t>
  </si>
  <si>
    <t>1.1.6.4.6.4</t>
  </si>
  <si>
    <t>1.1.6.4.7.4</t>
  </si>
  <si>
    <t>2.1.6.1.2.16</t>
  </si>
  <si>
    <t>2.1.6.1.3.23</t>
  </si>
  <si>
    <t>2.4.1.2.17</t>
  </si>
  <si>
    <t>2.4.1.3.19</t>
  </si>
  <si>
    <t>2.4.1.4.17</t>
  </si>
  <si>
    <t>2.4.1.5.20</t>
  </si>
  <si>
    <t>2.4.1.28.20</t>
  </si>
  <si>
    <t>2.4.2.1.29</t>
  </si>
  <si>
    <t>2.4.2.1.30</t>
  </si>
  <si>
    <t>2.4.2.1.31</t>
  </si>
  <si>
    <t>2.4.2.2.36</t>
  </si>
  <si>
    <t>2.4.2.2.37</t>
  </si>
  <si>
    <t>2.4.2.2.38</t>
  </si>
  <si>
    <t>Устройство трубопроводов из полиэтиленовых труб диаметром 110 мм (Наружное освещение на ПВП)</t>
  </si>
  <si>
    <t>Прокладка кабеля ПвКШп 5х35 (массой до 3 кг) (Наружное освещение на ПВП)</t>
  </si>
  <si>
    <t>Прокладка кабеля КГ 5х16 (массой до 3 кг) (Наружное освещение на ПВП)</t>
  </si>
  <si>
    <t>Монтаж муфт (Наружное освещение на ПВП)</t>
  </si>
  <si>
    <t>Прокладка кабеля ВВГ 3х2,5 ож (массой до 1 кг) (Наружное освещение на ПВП)</t>
  </si>
  <si>
    <t>Установка светодиодного светильника (Наружное освещение на ПВП)</t>
  </si>
  <si>
    <t>Установка мачты МФГ-25 (Наружное освещение на ПВП)</t>
  </si>
  <si>
    <t>Пусконаладочные работы по настройке системы АСУНО (Наружное освещение на ПВП)</t>
  </si>
  <si>
    <t>Демонтаж светодиодного светильника (Наружное освещение на ПВП, демонтаж)</t>
  </si>
  <si>
    <t>Демонтаж кронштейна  (Наружное освещение на ПВП, демонтаж)</t>
  </si>
  <si>
    <t>Демонтаж опоры НФГ-10,0  (Наружное освещение на ПВП, демонтаж)</t>
  </si>
  <si>
    <t>Демонтаж закладной детали фундамента ЗФ-24/4/К230-3,5-б  (Наружное освещение на ПВП, демонтаж)</t>
  </si>
  <si>
    <t>Демонтаж группового кабеля ПвКШп 5х35  (Наружное освещение на ПВП, демонтаж)</t>
  </si>
  <si>
    <t>Демонтаж провода ВВГ 3х2,5  (Наружное освещение на ПВП, демонтаж)</t>
  </si>
  <si>
    <t>Демонтаж трубы ПНД диаметром 110 мм  (Наружное освещение на ПВП, демонтаж)</t>
  </si>
  <si>
    <t>Разбивочные работы. Объездная дорога (Транспортная развязка на пересечении с автомобильной дорогой «Краснодар – Ейск»)</t>
  </si>
  <si>
    <t>Разбивочные работы. Транспортная развязка на км 17   (Транспортная развязка на пересечении с автомобильной дорогой «Краснодар – Ейск»)</t>
  </si>
  <si>
    <t>Демонтаж дорожных знаков, массой до 25кг  (Транспортная развязка на пересечении с автомобильной дорогой «Краснодар – Ейск»)</t>
  </si>
  <si>
    <t>Разборка существующей дорожной одежды  (Транспортная развязка на пересечении с автомобильной дорогой «Краснодар – Ейск»)</t>
  </si>
  <si>
    <t>Организация дорожного движения на период строительства  (Транспортная развязка на пересечении с автомобильной дорогой «Краснодар – Ейск»)</t>
  </si>
  <si>
    <t>Устройство объездной дороги  (Транспортная развязка на пересечении с автомобильной дорогой «Краснодар – Ейск»)</t>
  </si>
  <si>
    <t>Демонтаж объездной дороги  (Транспортная развязка на пересечении с автомобильной дорогой «Краснодар – Ейск»)</t>
  </si>
  <si>
    <t>Устройство насыпи (профильный объем) (Транспортная развязка на км 17 на пересечении с автомобильной дорогой «Краснодар – Ейск»)</t>
  </si>
  <si>
    <t>Устройство кюветов (Транспортная развязка на км 17 на пересечении с автомобильной дорогой «Краснодар – Ейск»)</t>
  </si>
  <si>
    <t>Планировка площади придорожной полосы (Транспортная развязка на км 17 на пересечении с автомобильной дорогой «Краснодар – Ейск»)</t>
  </si>
  <si>
    <t>Укрепление откосов насыпи засевом многолетних трав  (Транспортная развязка на км 17 на пересечении с автомобильной дорогой «Краснодар – Ейск»)</t>
  </si>
  <si>
    <t>Укрепление откосов и дна кюветов монолитным бетоном  марки В20 по слою щебня М 600  (Транспортная развязка на км 17 на пересечении с автомобильной дорогой «Краснодар – Ейск»)</t>
  </si>
  <si>
    <t>Укрепление пазух транспортной развязки засевом многолетних трав  (Транспортная развязка на км 17 на пересечении с автомобильной дорогой «Краснодар – Ейск»)</t>
  </si>
  <si>
    <t>Укрепление подтопляемых откосов земляного полотна бетоннымми плитами ПБ 1-16 на щебеночной подготовке (Транспортная развязка на км 17 на пересечении с автомобильной дорогой «Краснодар – Ейск»)</t>
  </si>
  <si>
    <t>Укладка материала геотекстильного нетканого иглопробивного (Транспортная развязка на км 17, дорожная одежда по типу ДО1)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</si>
  <si>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на км 17, дорожная одежда по типу ДО1)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</si>
  <si>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на км 17, дорожная одежда по типу ДО1)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</si>
  <si>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на км 17, дорожная одежда по типу ДО1)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</si>
  <si>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на км 17, дорожная одежда по типу ДО1)</t>
  </si>
  <si>
    <t>Устройство верхнего слоя покрытия из щебёночно-мастичной асфальтобетонной смеси ЩМА-15 толщиной 4 см  (Транспортная развязка на км 17, дорожная одежда по типу ДО1)</t>
  </si>
  <si>
    <t>Укладка материала геотекстильного нетканого иглопробивного (Транспортная развязка на км 17, дорожная одежда по типу ДО2)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</si>
  <si>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на км 17, дорожная одежда по типу ДО2)</t>
  </si>
  <si>
    <t>Устройство нижнего слоя основания из гравийно-песчаной смеси при максимальном размере зерен 80 мм С-4 толщиной 31 см,  укладываемого в 2 слоя (Транспортная развязка на км 17, дорожная одежда по типу ДО2)</t>
  </si>
  <si>
    <t>Устройство верхнего слоя основания из горячей плотной  щебеночной крупнозернистой смеси типа Б, марки II толщиной 8 см  (Транспортная развязка на км 17, дорожная одежда по типу ДО2)</t>
  </si>
  <si>
    <t xml:space="preserve">Устройство нижнего слоя покрытия из горячей плотной  щебеночной крупнозернистой смеси типа А, марки II толщиной 8 см (Транспортная развязка на км 17, дорожная одежда по типу ДО2) </t>
  </si>
  <si>
    <t>Устройство верхнего слоя покрытия из щебёночно-мастичной асфальтобетонной смеси ЩМА-15 толщиной 5 см  (Транспортная развязка на км 17, дорожная одежда по типу ДО2)</t>
  </si>
  <si>
    <t>Укладка материала геотекстильного нетканого иглопробивного (Транспортная развязка на км 17, дорожная одежда по типу ДО3)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</si>
  <si>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на км 17, дорожная одежда по типу ДО3)</t>
  </si>
  <si>
    <t>Устройство слоя основания из гравийно-песчаной смеси при максимальном размере зерен 80 мм С-4 толщиной 40 см,  укладываемого в 2 слоя (Транспортная развязка на км 17, дорожная одежда по типу ДО3)</t>
  </si>
  <si>
    <t>Устройство нижнего слоя покрытия из горячей плотной  щебеночной крупнозернистой смеси типа А, марки II толщиной 8 см  (Транспортная развязка на км 17, дорожная одежда по типу ДО3)</t>
  </si>
  <si>
    <t>Устройство верхнего слоя покрытия из щебёночно-мастичной асфальтобетонной смеси ЩМА-15 толщиной 5 см (Транспортная развязка на км 17, дорожная одежда по типу ДО3)</t>
  </si>
  <si>
    <t>Устройство дорожной одежды серповидного профиля на всю ширину земляного полотна толщиной 0,3 м по оси дороги (Транспортная развязка на км 17, дорожная одежда по типу ДО3)</t>
  </si>
  <si>
    <t>Укладка материала геотекстильного нетканого иглопробивного (Транспортная развязка на км 17, дорожная одежда по типу ДО1, в стесненных условиях)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</si>
  <si>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на км 17, дорожная одежда по типу ДО1, в стесненных условиях)</t>
  </si>
  <si>
    <t>Устройство нижнего слоя основания из гравийно-песчаной смеси при максимальном размере зерен 80 мм С-4 толщиной 38 см,  укладываемого в 2 слоя (Транспортная развязка на км 17, дорожная одежда по типу ДО1, в стесненных условиях)</t>
  </si>
  <si>
    <t>Устройство верхнего слоя основания из горячей плотной  щебеночной крупнозернистой смеси типа Б, марки II толщиной 16 см (Транспортная развязка на км 17, дорожная одежда по типу ДО1, в стесненных условиях)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</si>
  <si>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на км 17, дорожная одежда по типу ДО1, в стесненных условиях)</t>
  </si>
  <si>
    <t>Устройство верхнего слоя покрытия из щебёночно-мастичной асфальтобетонной смеси ЩМА-15 толщиной 4 см (Транспортная развязка на км 17, дорожная одежда по типу ДО1, в стесненных условиях)</t>
  </si>
  <si>
    <t>Обрубка кромок существующего асфальтобетонного покрытия hср=21 см, на ширину до 0,25 м вручную  с погрузкой и транспортировкой материала от разборки (Транспортная развязка на км 17, дорожная одежда по типу ДО2, усиление)</t>
  </si>
  <si>
    <t>Срезка существующего слоя асфальтобетонного покрытия средняя толщина слоя 0.03 м  (Транспортная развязка на км 17, дорожная одежда по типу ДО2, усиление)</t>
  </si>
  <si>
    <t>Устройство выравнивающего слоя из горячей плотной  щебеночной крупнозернистой смеси типа А, марки II средней толщиной 8 см  (Транспортная развязка на км 17, дорожная одежда по типу ДО2, усиление)</t>
  </si>
  <si>
    <t>Укладка геосетки размером ячейки 25х25 на выравнивающий слой покрытия  (Транспортная развязка на км 17, дорожная одежда по типу ДО2, усиление)</t>
  </si>
  <si>
    <t>Устройство верхнего слоя покрытия из щебёночно-мастичной асфальтобетонной смеси ЩМА-15 толщиной 5 см  (Транспортная развязка на км 17, дорожная одежда по типу ДО2, усиление)</t>
  </si>
  <si>
    <t>Укладка материала геотекстильного нетканого иглопробивного  (Транспортная развязка на км 17, тип ДО2 при новом строительстве и уширении (Краснодар - Ейск, в стесненных условиях))</t>
  </si>
  <si>
    <t>Устройство дополнительного слоя основания из гравийно-песчаной смеси при максимальном размере зерен 80 мм С-4 толщиной 24 см на всю ширину земполотна (Транспортная развязка на км 17, тип ДО2 при новом строительстве и уширении (Краснодар - Ейск, в стесненных условиях))</t>
  </si>
  <si>
    <t>Устройство нижнего слоя основания из гравийно-песчаной смеси при максимальном размере зерен 80 мм С-4 толщиной 31 см,  укладываемого в 2 слоя ((Транспортная развязка на км 17, тип ДО2 при новом строительстве и уширении (Краснодар - Ейск, в стесненных условиях))</t>
  </si>
  <si>
    <t>Устройство верхнего слоя основания из горячей плотной  щебеночной крупнозернистой смеси типа Б, марки II толщиной 8 см (Транспортная развязка на км 17, тип ДО2 при новом строительстве и уширении (Краснодар - Ейск, в стесненных условиях))</t>
  </si>
  <si>
    <t>Устройство нижнего слоя покрытия из горячей плотной  щебеночной крупнозернистой смеси типа А, марки II толщиной 8 см (Транспортная развязка на км 17, тип ДО2 при новом строительстве и уширении (Краснодар - Ейск, в стесненных условиях))</t>
  </si>
  <si>
    <t>Устройство верхнего слоя покрытия из щебёночно-мастичной асфальтобетонной смеси ЩМА-15 толщиной 5 см (Транспортная развязка на км 17, тип ДО2 при новом строительстве и уширении (Краснодар - Ейск, в стесненных условиях))</t>
  </si>
  <si>
    <t>Обрубка кромок существующего асфальтобетонного покрытия hср=21 см, на ширину до 0,25 м вручную  с погрузкой и транспортировкой материала от разборки (Транспортная развязка на км 17, тип ДО2 усиление (Краснодар - Ейск, в стесненных условиях))</t>
  </si>
  <si>
    <t>Срезка существующего слоя асфальтобетонного покрытия средняя толщина слоя 0.03 м (Транспортная развязка на км 17, тип ДО2 усиление (Краснодар - Ейск, в стесненных условиях))</t>
  </si>
  <si>
    <t>Устройство выравнивающего слоя из горячей плотной  щебеночной крупнозернистой смеси типа А, марки II средней толщиной 8 см  (Транспортная развязка на км 17, тип ДО2 усиление (Краснодар - Ейск, в стесненных условиях))</t>
  </si>
  <si>
    <t>Укладка геосетки размером ячейки 25х25 на выравнивающий слой покрытия (Транспортная развязка на км 17, тип ДО2 усиление (Краснодар - Ейск, в стесненных условиях))</t>
  </si>
  <si>
    <t>Устройство верхнего слоя покрытия из щебёночно-мастичной асфальтобетонной смеси ЩМА-15 толщиной 5 см  (Транспортная развязка на км 17, тип ДО2 усиление (Краснодар - Ейск, в стесненных условиях))</t>
  </si>
  <si>
    <t>Устройство присыпных обочин (профильный объем) (Транспортная развязка на км 17)</t>
  </si>
  <si>
    <t>Укрепление обочин засевом многолетних трав (Транспортная развязка на км 17)</t>
  </si>
  <si>
    <t>Устройство бортового камня  (Транспортная развязка на км 17)</t>
  </si>
  <si>
    <t>Устройство водосброса на обочине (при встречных уклонах) (Транспортная развязка на км 17)</t>
  </si>
  <si>
    <t>Устройство водосброса на обочине, тип 2 (при односторонних уклонах) (Транспортная развязка на км 17)</t>
  </si>
  <si>
    <t>Устройство телескопических лотков по откосу насыпи (Транспортная развязка на км 17)</t>
  </si>
  <si>
    <t>Устройство гасителя (у подошвы насыпи) (Транспортная развязка на км 17)</t>
  </si>
  <si>
    <t>Строительство водопропускных металлических гофрированных труб отверстием 1,5 м  (Транспортная развязка на км 17)</t>
  </si>
  <si>
    <t>Установка дорожных знаков (Транспортная развязка на км 17, организация движения на период  эксплуатации)</t>
  </si>
  <si>
    <t>Установка дорожных знаков индивидуального проектирования  (Транспортная развязка на км 17, организация движения на период  эксплуатации)</t>
  </si>
  <si>
    <t>Устройство присыпных берм для дорожных знаков (профильный объем)  (Транспортная развязка на км 17, организация движения на период  эксплуатации)</t>
  </si>
  <si>
    <t>Устройство дорожной разметки из термопластика  (Транспортная развязка на км 17, организация движения на период  эксплуатации)</t>
  </si>
  <si>
    <t>Устройство дорожной разметки краской  (Транспортная развязка на км 17, организация движения на период  эксплуатации)</t>
  </si>
  <si>
    <t>Установка водоналивных буферов  (Транспортная развязка на км 17, организация движения на период  эксплуатации)</t>
  </si>
  <si>
    <t>Установка демпфирующих устройств  (Транспортная развязка на км 17, организация движения на период  эксплуатации)</t>
  </si>
  <si>
    <t>Устройство одностороннего металлического барьерного ограждения с удерживающей способностью 250КДж(У3)  (Транспортная развязка на км 17, организация движения на период  эксплуатации)</t>
  </si>
  <si>
    <t>Устройство одностороннего металлического барьерного ограждения с удерживающей способностью 300КДж(У4)  (Транспортная развязка на км 17, организация движения на период  эксплуатации)</t>
  </si>
  <si>
    <t>Устройство одностороннего металлического барьерного ограждения с удерживающей способностью 350КДж(У5)  (Транспортная развязка на км 17, организация движения на период  эксплуатации)</t>
  </si>
  <si>
    <t>Устройство начальных, конечных участков одностороннего металлического барьерного ограждения с удерживающей способностью 250КДж(У3)  (Транспортная развязка на км 17, организация движения на период  эксплуатации)</t>
  </si>
  <si>
    <t>Устройство начальных, конечных, сопрягающих участков одностороннего металлического барьерного ограждения с удерживающей способностью 300КДж(У4)  (Транспортная развязка на км 17, организация движения на период  эксплуатации)</t>
  </si>
  <si>
    <t>Устройство конечных и переходных участков одностороннего металлического барьерного ограждения с удерживающей способностью 350КДж(У5)  (Транспортная развязка на км 17, организация движения на период  эксплуатации)</t>
  </si>
  <si>
    <t>Устройство сетчатого ограждения   (Транспортная развязка на км 17, организация движения на период  эксплуатации)</t>
  </si>
  <si>
    <t>Установка сигнальных столбиков  (Транспортная развязка на км 17, организация движения на период  эксплуатации)</t>
  </si>
  <si>
    <t>Разработка грунта  (Наружное освещение на транспортной развязке на км 17. ШНО-10)</t>
  </si>
  <si>
    <t>Устройство трубопроводов из полиэтиленовых труб до 2-х отверстий (Наружное освещение на транспортной развязке на км 17. ШНО-10)</t>
  </si>
  <si>
    <t>Установка фундамента опор НФГ-10,0 (Наружное освещение на транспортной развязке на км 17. ШНО-10)</t>
  </si>
  <si>
    <t>Установка фундамента опор НФГ-4,0 (Наружное освещение на транспортной развязке на км 17. ШНО-10)</t>
  </si>
  <si>
    <t>Установка свайного фундамента опор НФГ-10,0 (Наружное освещение на транспортной развязке на км 17. ШНО-10)</t>
  </si>
  <si>
    <t>Установка опор НФГ-10,0 (Наружное освещение на транспортной развязке на км 17. ШНО-10)</t>
  </si>
  <si>
    <t>Установка опор НФГ-4,0 (Наружное освещение на транспортной развязке на км 17. ШНО-10)</t>
  </si>
  <si>
    <t>Монтаж автоматического выключателя (Наружное освещение на транспортной развязке на км 17. ШНО-10)</t>
  </si>
  <si>
    <t>Прокладка кабеля ПвКШп 5х35 (массой до 3 кг) (Наружное освещение на транспортной развязке на км 17. ШНО-10)</t>
  </si>
  <si>
    <t>Прокладка кабеля ВбШв 5х50 (массой до 3 кг) (Наружное освещение на транспортной развязке на км 17. ШНО-10)</t>
  </si>
  <si>
    <t>Прокладка кабеля ВВГ 3х2,5 (массой до 1 кг) (Наружное освещение на транспортной развязке на км 17. ШНО-10)</t>
  </si>
  <si>
    <t>Монтаж вводного бокса  (Наружное освещение на транспортной развязке на км 17. ШНО-10)</t>
  </si>
  <si>
    <t>Крепление металлического лотка (Наружное освещение на транспортной развязке на км 17. ШНО-10)</t>
  </si>
  <si>
    <t>Установка кронштейна однорожкового оцинкованного (Наружное освещение на транспортной развязке на км 17. ШНО-10)</t>
  </si>
  <si>
    <t>Установка светодиодного светильника (Наружное освещение на транспортной развязке на км 17. ШНО-10)</t>
  </si>
  <si>
    <t>Укрепление засевом многолетних трав по слою плодородного грунта (Транспортная развязка на км 17)</t>
  </si>
  <si>
    <t>Приложение № 24 к Конкурсной документации. Начальная (максимальная) цена единицы Работ</t>
  </si>
  <si>
    <t>Наименование глав, объектов, работ и затрат
*(при заключении договора приводятся в соответствие с предложением участника закупки, с которым заключается договор, данным в Описании поставляемого товара/выполняемой работы/оказываемой услуги, которые являются предметом Конкурса в соответствии с требованиями Конкурсной документации)</t>
  </si>
  <si>
    <t>Начальная (максимальная) Цена за единицу
 измерения</t>
  </si>
  <si>
    <t>Начальная (максимальная) Стоимость</t>
  </si>
  <si>
    <t>Начальная (максимальная) цена "Разработка рабочей документации"</t>
  </si>
  <si>
    <t>Начальная (максимальная) цена "Временные здания и сооружения"</t>
  </si>
  <si>
    <t>Начальная (максимальная) цена "Непредвиденные работы и затраты"</t>
  </si>
  <si>
    <t>Начальная (максимальная) цена Договора с НДС</t>
  </si>
  <si>
    <t>Начальная (максимальная) цена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</si>
</sst>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"/>
    <numFmt numFmtId="165" formatCode="0.0000"/>
    <numFmt numFmtId="166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3" fontId="11" fillId="0" borderId="0" xfId="5" applyFont="1" applyFill="1" applyAlignment="1">
      <alignment horizontal="center" vertical="center" wrapText="1"/>
    </xf>
    <xf numFmtId="43" fontId="11" fillId="0" borderId="0" xfId="5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1" xfId="0" quotePrefix="1" applyNumberFormat="1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justify" vertical="center"/>
    </xf>
    <xf numFmtId="49" fontId="13" fillId="0" borderId="1" xfId="0" applyNumberFormat="1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3" fontId="3" fillId="3" borderId="0" xfId="5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11" fillId="5" borderId="0" xfId="5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3" fontId="13" fillId="3" borderId="0" xfId="5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3" fontId="3" fillId="4" borderId="0" xfId="5" applyFont="1" applyFill="1" applyAlignment="1">
      <alignment horizontal="center" vertical="center" wrapText="1"/>
    </xf>
    <xf numFmtId="43" fontId="13" fillId="0" borderId="1" xfId="5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3" fontId="1" fillId="3" borderId="0" xfId="5" applyFont="1" applyFill="1" applyAlignment="1">
      <alignment horizontal="center" vertical="center" wrapText="1"/>
    </xf>
    <xf numFmtId="43" fontId="1" fillId="0" borderId="0" xfId="5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3" fontId="13" fillId="0" borderId="1" xfId="5" quotePrefix="1" applyFont="1" applyFill="1" applyBorder="1" applyAlignment="1">
      <alignment horizontal="justify" vertical="center" wrapText="1"/>
    </xf>
    <xf numFmtId="43" fontId="9" fillId="0" borderId="1" xfId="5" applyFont="1" applyFill="1" applyBorder="1" applyAlignment="1">
      <alignment horizontal="justify" vertical="center" wrapText="1"/>
    </xf>
    <xf numFmtId="43" fontId="13" fillId="0" borderId="1" xfId="5" applyFont="1" applyFill="1" applyBorder="1" applyAlignment="1">
      <alignment horizontal="center" vertical="center"/>
    </xf>
    <xf numFmtId="43" fontId="13" fillId="0" borderId="1" xfId="5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quotePrefix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3" fontId="9" fillId="0" borderId="1" xfId="5" quotePrefix="1" applyFont="1" applyFill="1" applyBorder="1" applyAlignment="1">
      <alignment horizontal="justify" vertical="center" wrapText="1"/>
    </xf>
    <xf numFmtId="43" fontId="9" fillId="0" borderId="1" xfId="5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1" quotePrefix="1" applyNumberFormat="1" applyFont="1" applyFill="1" applyBorder="1" applyAlignment="1">
      <alignment horizontal="justify" vertical="top" wrapText="1"/>
    </xf>
    <xf numFmtId="0" fontId="13" fillId="0" borderId="1" xfId="0" quotePrefix="1" applyNumberFormat="1" applyFont="1" applyFill="1" applyBorder="1" applyAlignment="1">
      <alignment horizontal="justify" vertical="center" wrapText="1"/>
    </xf>
    <xf numFmtId="0" fontId="9" fillId="0" borderId="1" xfId="0" quotePrefix="1" applyNumberFormat="1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justify" vertical="center" wrapText="1"/>
    </xf>
    <xf numFmtId="0" fontId="9" fillId="0" borderId="1" xfId="1" quotePrefix="1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13" fillId="0" borderId="1" xfId="0" applyNumberFormat="1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3" fontId="9" fillId="0" borderId="1" xfId="5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justify" vertical="center" wrapText="1"/>
    </xf>
    <xf numFmtId="4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3" fontId="13" fillId="0" borderId="1" xfId="5" quotePrefix="1" applyFont="1" applyFill="1" applyBorder="1" applyAlignment="1">
      <alignment horizontal="center" vertical="center" wrapText="1"/>
    </xf>
    <xf numFmtId="43" fontId="13" fillId="0" borderId="1" xfId="5" applyFont="1" applyFill="1" applyBorder="1" applyAlignment="1">
      <alignment horizontal="justify" vertical="center" wrapText="1"/>
    </xf>
    <xf numFmtId="43" fontId="13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3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 wrapText="1"/>
    </xf>
    <xf numFmtId="165" fontId="13" fillId="0" borderId="1" xfId="0" quotePrefix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3" fontId="9" fillId="0" borderId="1" xfId="5" quotePrefix="1" applyFont="1" applyFill="1" applyBorder="1" applyAlignment="1">
      <alignment horizontal="left" vertical="distributed" wrapText="1" shrinkToFit="1"/>
    </xf>
    <xf numFmtId="165" fontId="13" fillId="0" borderId="1" xfId="5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3" fontId="13" fillId="0" borderId="1" xfId="5" applyFont="1" applyFill="1" applyBorder="1" applyAlignment="1">
      <alignment horizontal="left" vertical="distributed" wrapText="1"/>
    </xf>
    <xf numFmtId="165" fontId="13" fillId="0" borderId="1" xfId="5" applyNumberFormat="1" applyFont="1" applyFill="1" applyBorder="1" applyAlignment="1">
      <alignment horizontal="center" vertical="center" wrapText="1"/>
    </xf>
    <xf numFmtId="43" fontId="9" fillId="0" borderId="1" xfId="5" quotePrefix="1" applyFont="1" applyFill="1" applyBorder="1" applyAlignment="1">
      <alignment horizontal="left" vertical="distributed" wrapText="1"/>
    </xf>
    <xf numFmtId="4" fontId="13" fillId="0" borderId="1" xfId="5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distributed" wrapText="1"/>
    </xf>
    <xf numFmtId="43" fontId="13" fillId="0" borderId="1" xfId="5" quotePrefix="1" applyFont="1" applyFill="1" applyBorder="1" applyAlignment="1">
      <alignment horizontal="left" vertical="distributed" wrapText="1" shrinkToFit="1"/>
    </xf>
    <xf numFmtId="43" fontId="9" fillId="0" borderId="1" xfId="5" quotePrefix="1" applyFont="1" applyFill="1" applyBorder="1" applyAlignment="1">
      <alignment horizontal="left" vertical="center" wrapText="1"/>
    </xf>
    <xf numFmtId="43" fontId="9" fillId="0" borderId="1" xfId="5" quotePrefix="1" applyFont="1" applyFill="1" applyBorder="1" applyAlignment="1">
      <alignment horizontal="justify" vertical="top" wrapText="1"/>
    </xf>
    <xf numFmtId="43" fontId="13" fillId="0" borderId="1" xfId="5" applyFont="1" applyFill="1" applyBorder="1" applyAlignment="1">
      <alignment vertical="center" wrapText="1"/>
    </xf>
    <xf numFmtId="165" fontId="13" fillId="0" borderId="1" xfId="5" applyNumberFormat="1" applyFont="1" applyFill="1" applyBorder="1" applyAlignment="1">
      <alignment horizontal="center" vertical="center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4" fontId="9" fillId="0" borderId="1" xfId="0" quotePrefix="1" applyNumberFormat="1" applyFont="1" applyFill="1" applyBorder="1" applyAlignment="1">
      <alignment horizontal="justify" vertical="center" wrapText="1"/>
    </xf>
    <xf numFmtId="0" fontId="9" fillId="0" borderId="1" xfId="0" quotePrefix="1" applyFont="1" applyFill="1" applyBorder="1" applyAlignment="1">
      <alignment horizontal="justify" vertical="top"/>
    </xf>
    <xf numFmtId="0" fontId="13" fillId="0" borderId="1" xfId="0" quotePrefix="1" applyFont="1" applyFill="1" applyBorder="1" applyAlignment="1">
      <alignment horizontal="center" vertical="top"/>
    </xf>
    <xf numFmtId="4" fontId="13" fillId="0" borderId="1" xfId="0" quotePrefix="1" applyNumberFormat="1" applyFont="1" applyFill="1" applyBorder="1" applyAlignment="1">
      <alignment horizontal="center" vertical="top"/>
    </xf>
    <xf numFmtId="0" fontId="9" fillId="0" borderId="1" xfId="0" quotePrefix="1" applyFont="1" applyFill="1" applyBorder="1" applyAlignment="1">
      <alignment horizontal="justify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13" fillId="0" borderId="1" xfId="5" quotePrefix="1" applyNumberFormat="1" applyFont="1" applyFill="1" applyBorder="1" applyAlignment="1">
      <alignment horizontal="center" vertical="center" wrapText="1"/>
    </xf>
    <xf numFmtId="43" fontId="9" fillId="0" borderId="1" xfId="5" quotePrefix="1" applyFont="1" applyFill="1" applyBorder="1" applyAlignment="1">
      <alignment horizontal="justify" vertical="center"/>
    </xf>
    <xf numFmtId="49" fontId="13" fillId="0" borderId="1" xfId="5" applyNumberFormat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top"/>
    </xf>
    <xf numFmtId="43" fontId="13" fillId="0" borderId="1" xfId="5" quotePrefix="1" applyFont="1" applyFill="1" applyBorder="1" applyAlignment="1">
      <alignment horizontal="center" vertical="top"/>
    </xf>
    <xf numFmtId="165" fontId="13" fillId="0" borderId="1" xfId="5" quotePrefix="1" applyNumberFormat="1" applyFont="1" applyFill="1" applyBorder="1" applyAlignment="1">
      <alignment horizontal="center" vertical="top"/>
    </xf>
    <xf numFmtId="43" fontId="9" fillId="0" borderId="1" xfId="5" applyFont="1" applyFill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justify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3" fillId="8" borderId="1" xfId="5" applyNumberFormat="1" applyFont="1" applyFill="1" applyBorder="1" applyAlignment="1">
      <alignment horizontal="center" vertical="center" wrapText="1"/>
    </xf>
    <xf numFmtId="43" fontId="13" fillId="8" borderId="1" xfId="5" applyFont="1" applyFill="1" applyBorder="1" applyAlignment="1">
      <alignment horizontal="center" vertical="center" wrapText="1"/>
    </xf>
    <xf numFmtId="43" fontId="9" fillId="8" borderId="1" xfId="5" applyFont="1" applyFill="1" applyBorder="1" applyAlignment="1">
      <alignment horizontal="left" vertical="center" wrapText="1"/>
    </xf>
    <xf numFmtId="43" fontId="13" fillId="8" borderId="1" xfId="5" applyFont="1" applyFill="1" applyBorder="1" applyAlignment="1">
      <alignment vertical="center" wrapText="1"/>
    </xf>
    <xf numFmtId="43" fontId="5" fillId="0" borderId="0" xfId="5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 wrapText="1"/>
    </xf>
    <xf numFmtId="4" fontId="9" fillId="8" borderId="1" xfId="0" quotePrefix="1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3" fillId="3" borderId="0" xfId="5" applyFont="1" applyFill="1" applyBorder="1" applyAlignment="1">
      <alignment horizontal="center" vertical="center" wrapText="1"/>
    </xf>
    <xf numFmtId="43" fontId="11" fillId="0" borderId="0" xfId="5" applyFont="1" applyFill="1" applyBorder="1" applyAlignment="1">
      <alignment horizontal="center" vertical="center" wrapText="1"/>
    </xf>
    <xf numFmtId="43" fontId="11" fillId="8" borderId="0" xfId="5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center" wrapText="1"/>
    </xf>
    <xf numFmtId="43" fontId="13" fillId="0" borderId="1" xfId="5" quotePrefix="1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6" fontId="13" fillId="0" borderId="1" xfId="5" applyNumberFormat="1" applyFont="1" applyFill="1" applyBorder="1" applyAlignment="1">
      <alignment horizontal="justify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Процентный 2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93"/>
  <sheetViews>
    <sheetView showZeros="0" tabSelected="1" view="pageBreakPreview" topLeftCell="B1" zoomScale="90" zoomScaleNormal="75" zoomScaleSheetLayoutView="90" workbookViewId="0">
      <pane ySplit="9" topLeftCell="A3540" activePane="bottomLeft" state="frozen"/>
      <selection activeCell="B1" sqref="B1"/>
      <selection pane="bottomLeft" activeCell="C3579" sqref="C3579"/>
    </sheetView>
  </sheetViews>
  <sheetFormatPr defaultRowHeight="15" outlineLevelRow="1" x14ac:dyDescent="0.25"/>
  <cols>
    <col min="1" max="1" width="0" style="10" hidden="1" customWidth="1"/>
    <col min="2" max="2" width="17.5703125" style="10" customWidth="1"/>
    <col min="3" max="3" width="68.28515625" style="10" customWidth="1"/>
    <col min="4" max="4" width="10.5703125" style="10" customWidth="1"/>
    <col min="5" max="6" width="17.5703125" style="10" customWidth="1"/>
    <col min="7" max="7" width="20.28515625" style="10" customWidth="1"/>
    <col min="8" max="16384" width="9.140625" style="1"/>
  </cols>
  <sheetData>
    <row r="1" spans="1:7" s="12" customFormat="1" ht="11.25" x14ac:dyDescent="0.25">
      <c r="A1" s="11"/>
      <c r="B1" s="11"/>
      <c r="C1" s="11"/>
      <c r="D1" s="11"/>
      <c r="E1" s="11"/>
      <c r="F1" s="11"/>
      <c r="G1" s="11"/>
    </row>
    <row r="2" spans="1:7" s="12" customFormat="1" ht="15" customHeight="1" x14ac:dyDescent="0.25">
      <c r="A2" s="11"/>
      <c r="B2" s="182" t="s">
        <v>6862</v>
      </c>
      <c r="C2" s="182"/>
      <c r="D2" s="182"/>
      <c r="E2" s="182"/>
      <c r="F2" s="182"/>
      <c r="G2" s="182"/>
    </row>
    <row r="3" spans="1:7" s="12" customFormat="1" ht="39" customHeight="1" x14ac:dyDescent="0.25">
      <c r="A3" s="11"/>
      <c r="B3" s="182"/>
      <c r="C3" s="182"/>
      <c r="D3" s="182"/>
      <c r="E3" s="182"/>
      <c r="F3" s="182"/>
      <c r="G3" s="182"/>
    </row>
    <row r="4" spans="1:7" s="12" customFormat="1" x14ac:dyDescent="0.25">
      <c r="A4" s="11"/>
      <c r="B4" s="110"/>
      <c r="C4" s="112"/>
      <c r="D4" s="110"/>
      <c r="E4" s="13"/>
      <c r="F4" s="85"/>
      <c r="G4" s="85"/>
    </row>
    <row r="5" spans="1:7" s="12" customFormat="1" ht="53.25" customHeight="1" x14ac:dyDescent="0.25">
      <c r="A5" s="11"/>
      <c r="B5" s="181" t="s">
        <v>965</v>
      </c>
      <c r="C5" s="181"/>
      <c r="D5" s="181"/>
      <c r="E5" s="181"/>
      <c r="F5" s="181"/>
      <c r="G5" s="181"/>
    </row>
    <row r="6" spans="1:7" s="12" customFormat="1" ht="23.25" customHeight="1" x14ac:dyDescent="0.25">
      <c r="A6" s="12" t="s">
        <v>2697</v>
      </c>
      <c r="C6" s="111"/>
      <c r="E6" s="1"/>
      <c r="F6" s="85"/>
      <c r="G6" s="85"/>
    </row>
    <row r="7" spans="1:7" s="12" customFormat="1" ht="99.75" x14ac:dyDescent="0.25">
      <c r="A7" s="11"/>
      <c r="B7" s="2" t="s">
        <v>2698</v>
      </c>
      <c r="C7" s="113" t="s">
        <v>6863</v>
      </c>
      <c r="D7" s="114" t="s">
        <v>2699</v>
      </c>
      <c r="E7" s="114" t="s">
        <v>2700</v>
      </c>
      <c r="F7" s="114" t="s">
        <v>6864</v>
      </c>
      <c r="G7" s="114" t="s">
        <v>6865</v>
      </c>
    </row>
    <row r="8" spans="1:7" x14ac:dyDescent="0.25">
      <c r="B8" s="115">
        <v>1</v>
      </c>
      <c r="C8" s="116">
        <v>3</v>
      </c>
      <c r="D8" s="115">
        <v>4</v>
      </c>
      <c r="E8" s="115">
        <v>5</v>
      </c>
      <c r="F8" s="115">
        <v>6</v>
      </c>
      <c r="G8" s="115">
        <v>7</v>
      </c>
    </row>
    <row r="9" spans="1:7" x14ac:dyDescent="0.25">
      <c r="B9" s="4"/>
      <c r="C9" s="66" t="s">
        <v>1819</v>
      </c>
      <c r="D9" s="4"/>
      <c r="E9" s="4"/>
      <c r="F9" s="78"/>
      <c r="G9" s="78"/>
    </row>
    <row r="10" spans="1:7" s="43" customFormat="1" x14ac:dyDescent="0.25">
      <c r="A10" s="42"/>
      <c r="B10" s="90">
        <v>1</v>
      </c>
      <c r="C10" s="117" t="s">
        <v>2702</v>
      </c>
      <c r="D10" s="95"/>
      <c r="E10" s="90"/>
      <c r="F10" s="95"/>
      <c r="G10" s="95"/>
    </row>
    <row r="11" spans="1:7" s="43" customFormat="1" outlineLevel="1" x14ac:dyDescent="0.25">
      <c r="A11" s="42"/>
      <c r="B11" s="91" t="s">
        <v>1000</v>
      </c>
      <c r="C11" s="118" t="s">
        <v>2703</v>
      </c>
      <c r="D11" s="89"/>
      <c r="E11" s="89"/>
      <c r="F11" s="89"/>
      <c r="G11" s="89"/>
    </row>
    <row r="12" spans="1:7" s="17" customFormat="1" ht="14.25" outlineLevel="1" x14ac:dyDescent="0.2">
      <c r="A12" s="16"/>
      <c r="B12" s="90" t="s">
        <v>1001</v>
      </c>
      <c r="C12" s="119" t="s">
        <v>3816</v>
      </c>
      <c r="D12" s="20" t="s">
        <v>2755</v>
      </c>
      <c r="E12" s="120">
        <v>14.63</v>
      </c>
      <c r="F12" s="121">
        <v>45805.15</v>
      </c>
      <c r="G12" s="20">
        <f>E12*F12</f>
        <v>670129.34</v>
      </c>
    </row>
    <row r="13" spans="1:7" s="17" customFormat="1" ht="14.25" outlineLevel="1" x14ac:dyDescent="0.2">
      <c r="A13" s="16"/>
      <c r="B13" s="90" t="s">
        <v>1002</v>
      </c>
      <c r="C13" s="119" t="s">
        <v>2749</v>
      </c>
      <c r="D13" s="20" t="s">
        <v>2755</v>
      </c>
      <c r="E13" s="120">
        <v>2.5299999999999998</v>
      </c>
      <c r="F13" s="121">
        <v>45805.3</v>
      </c>
      <c r="G13" s="20">
        <f t="shared" ref="G13:G74" si="0">E13*F13</f>
        <v>115887.41</v>
      </c>
    </row>
    <row r="14" spans="1:7" s="7" customFormat="1" outlineLevel="1" x14ac:dyDescent="0.2">
      <c r="A14" s="48"/>
      <c r="B14" s="90" t="s">
        <v>1003</v>
      </c>
      <c r="C14" s="122" t="s">
        <v>2741</v>
      </c>
      <c r="D14" s="20"/>
      <c r="E14" s="120"/>
      <c r="F14" s="121"/>
      <c r="G14" s="20">
        <f t="shared" si="0"/>
        <v>0</v>
      </c>
    </row>
    <row r="15" spans="1:7" s="17" customFormat="1" ht="14.25" outlineLevel="1" x14ac:dyDescent="0.2">
      <c r="A15" s="19"/>
      <c r="B15" s="90" t="s">
        <v>1004</v>
      </c>
      <c r="C15" s="119" t="s">
        <v>2741</v>
      </c>
      <c r="D15" s="20" t="s">
        <v>2755</v>
      </c>
      <c r="E15" s="120">
        <v>20.403500000000001</v>
      </c>
      <c r="F15" s="121">
        <v>66655.03</v>
      </c>
      <c r="G15" s="20">
        <f t="shared" si="0"/>
        <v>1359995.9</v>
      </c>
    </row>
    <row r="16" spans="1:7" s="7" customFormat="1" ht="28.5" outlineLevel="1" x14ac:dyDescent="0.2">
      <c r="A16" s="48"/>
      <c r="B16" s="90" t="s">
        <v>1005</v>
      </c>
      <c r="C16" s="122" t="s">
        <v>2742</v>
      </c>
      <c r="D16" s="93"/>
      <c r="E16" s="120"/>
      <c r="F16" s="121"/>
      <c r="G16" s="20">
        <f t="shared" si="0"/>
        <v>0</v>
      </c>
    </row>
    <row r="17" spans="1:7" s="3" customFormat="1" outlineLevel="1" x14ac:dyDescent="0.2">
      <c r="A17" s="10"/>
      <c r="B17" s="90" t="s">
        <v>1006</v>
      </c>
      <c r="C17" s="119" t="s">
        <v>2742</v>
      </c>
      <c r="D17" s="20" t="s">
        <v>2755</v>
      </c>
      <c r="E17" s="120">
        <v>46.09</v>
      </c>
      <c r="F17" s="121">
        <v>15566.72</v>
      </c>
      <c r="G17" s="20">
        <f t="shared" si="0"/>
        <v>717470.12</v>
      </c>
    </row>
    <row r="18" spans="1:7" s="7" customFormat="1" outlineLevel="1" x14ac:dyDescent="0.2">
      <c r="A18" s="48"/>
      <c r="B18" s="90" t="s">
        <v>1007</v>
      </c>
      <c r="C18" s="117" t="s">
        <v>2704</v>
      </c>
      <c r="D18" s="89"/>
      <c r="E18" s="123"/>
      <c r="F18" s="121"/>
      <c r="G18" s="20">
        <f t="shared" si="0"/>
        <v>0</v>
      </c>
    </row>
    <row r="19" spans="1:7" s="17" customFormat="1" ht="14.25" outlineLevel="1" x14ac:dyDescent="0.2">
      <c r="A19" s="19"/>
      <c r="B19" s="90" t="s">
        <v>3939</v>
      </c>
      <c r="C19" s="95" t="s">
        <v>2704</v>
      </c>
      <c r="D19" s="20" t="s">
        <v>2755</v>
      </c>
      <c r="E19" s="123">
        <v>51.21</v>
      </c>
      <c r="F19" s="121">
        <v>2603266.2999999998</v>
      </c>
      <c r="G19" s="20">
        <f t="shared" si="0"/>
        <v>133313267.22</v>
      </c>
    </row>
    <row r="20" spans="1:7" s="45" customFormat="1" outlineLevel="1" x14ac:dyDescent="0.25">
      <c r="A20" s="44"/>
      <c r="B20" s="91" t="s">
        <v>428</v>
      </c>
      <c r="C20" s="118" t="s">
        <v>2705</v>
      </c>
      <c r="D20" s="89"/>
      <c r="E20" s="123"/>
      <c r="F20" s="89"/>
      <c r="G20" s="20">
        <f t="shared" si="0"/>
        <v>0</v>
      </c>
    </row>
    <row r="21" spans="1:7" s="53" customFormat="1" ht="28.5" outlineLevel="1" x14ac:dyDescent="0.2">
      <c r="B21" s="102" t="s">
        <v>1009</v>
      </c>
      <c r="C21" s="124" t="s">
        <v>2756</v>
      </c>
      <c r="D21" s="23"/>
      <c r="E21" s="125"/>
      <c r="F21" s="126"/>
      <c r="G21" s="20">
        <f t="shared" si="0"/>
        <v>0</v>
      </c>
    </row>
    <row r="22" spans="1:7" s="38" customFormat="1" ht="28.5" outlineLevel="1" x14ac:dyDescent="0.2">
      <c r="B22" s="102" t="s">
        <v>1010</v>
      </c>
      <c r="C22" s="127" t="s">
        <v>3940</v>
      </c>
      <c r="D22" s="23" t="s">
        <v>2757</v>
      </c>
      <c r="E22" s="128">
        <f>1203+4952+4383</f>
        <v>10538</v>
      </c>
      <c r="F22" s="121">
        <v>1967.66</v>
      </c>
      <c r="G22" s="20">
        <f t="shared" si="0"/>
        <v>20735201.079999998</v>
      </c>
    </row>
    <row r="23" spans="1:7" s="38" customFormat="1" ht="14.25" outlineLevel="1" x14ac:dyDescent="0.2">
      <c r="B23" s="102" t="s">
        <v>1011</v>
      </c>
      <c r="C23" s="129" t="s">
        <v>2758</v>
      </c>
      <c r="D23" s="130"/>
      <c r="E23" s="125"/>
      <c r="F23" s="121"/>
      <c r="G23" s="20">
        <f t="shared" si="0"/>
        <v>0</v>
      </c>
    </row>
    <row r="24" spans="1:7" s="38" customFormat="1" ht="28.5" outlineLevel="1" x14ac:dyDescent="0.2">
      <c r="B24" s="102" t="s">
        <v>1012</v>
      </c>
      <c r="C24" s="127" t="s">
        <v>3941</v>
      </c>
      <c r="D24" s="23" t="s">
        <v>2757</v>
      </c>
      <c r="E24" s="128">
        <v>760</v>
      </c>
      <c r="F24" s="121">
        <v>1587.55</v>
      </c>
      <c r="G24" s="20">
        <f t="shared" si="0"/>
        <v>1206538</v>
      </c>
    </row>
    <row r="25" spans="1:7" s="38" customFormat="1" ht="14.25" outlineLevel="1" x14ac:dyDescent="0.2">
      <c r="B25" s="102" t="s">
        <v>1013</v>
      </c>
      <c r="C25" s="129" t="s">
        <v>3803</v>
      </c>
      <c r="D25" s="130"/>
      <c r="E25" s="125"/>
      <c r="F25" s="121"/>
      <c r="G25" s="20">
        <f t="shared" si="0"/>
        <v>0</v>
      </c>
    </row>
    <row r="26" spans="1:7" s="38" customFormat="1" ht="28.5" outlineLevel="1" x14ac:dyDescent="0.2">
      <c r="B26" s="102" t="s">
        <v>1014</v>
      </c>
      <c r="C26" s="127" t="s">
        <v>3942</v>
      </c>
      <c r="D26" s="23" t="s">
        <v>2757</v>
      </c>
      <c r="E26" s="128">
        <v>2000</v>
      </c>
      <c r="F26" s="121">
        <v>1786.86</v>
      </c>
      <c r="G26" s="20">
        <f t="shared" si="0"/>
        <v>3573720</v>
      </c>
    </row>
    <row r="27" spans="1:7" s="38" customFormat="1" ht="14.25" outlineLevel="1" x14ac:dyDescent="0.2">
      <c r="B27" s="102" t="s">
        <v>1015</v>
      </c>
      <c r="C27" s="129" t="s">
        <v>3285</v>
      </c>
      <c r="D27" s="130"/>
      <c r="E27" s="125"/>
      <c r="F27" s="121">
        <v>0</v>
      </c>
      <c r="G27" s="20">
        <f t="shared" si="0"/>
        <v>0</v>
      </c>
    </row>
    <row r="28" spans="1:7" s="38" customFormat="1" ht="28.5" outlineLevel="1" x14ac:dyDescent="0.2">
      <c r="B28" s="102" t="s">
        <v>1016</v>
      </c>
      <c r="C28" s="132" t="s">
        <v>3943</v>
      </c>
      <c r="D28" s="23" t="s">
        <v>2757</v>
      </c>
      <c r="E28" s="125">
        <f>3230+426</f>
        <v>3656</v>
      </c>
      <c r="F28" s="121">
        <v>1966.72</v>
      </c>
      <c r="G28" s="20">
        <f t="shared" si="0"/>
        <v>7190328.3200000003</v>
      </c>
    </row>
    <row r="29" spans="1:7" s="38" customFormat="1" ht="14.25" outlineLevel="1" x14ac:dyDescent="0.2">
      <c r="B29" s="102" t="s">
        <v>1017</v>
      </c>
      <c r="C29" s="133" t="s">
        <v>3286</v>
      </c>
      <c r="D29" s="130"/>
      <c r="E29" s="125"/>
      <c r="F29" s="121"/>
      <c r="G29" s="20">
        <f t="shared" si="0"/>
        <v>0</v>
      </c>
    </row>
    <row r="30" spans="1:7" s="38" customFormat="1" ht="28.5" outlineLevel="1" x14ac:dyDescent="0.2">
      <c r="B30" s="102" t="s">
        <v>1018</v>
      </c>
      <c r="C30" s="132" t="s">
        <v>3944</v>
      </c>
      <c r="D30" s="23" t="s">
        <v>2757</v>
      </c>
      <c r="E30" s="128">
        <f>40+295</f>
        <v>335</v>
      </c>
      <c r="F30" s="121">
        <v>2514.42</v>
      </c>
      <c r="G30" s="20">
        <f t="shared" si="0"/>
        <v>842330.7</v>
      </c>
    </row>
    <row r="31" spans="1:7" s="38" customFormat="1" ht="28.5" outlineLevel="1" x14ac:dyDescent="0.25">
      <c r="B31" s="90" t="s">
        <v>1019</v>
      </c>
      <c r="C31" s="122" t="s">
        <v>3817</v>
      </c>
      <c r="D31" s="20"/>
      <c r="E31" s="120"/>
      <c r="F31" s="20"/>
      <c r="G31" s="20">
        <f t="shared" si="0"/>
        <v>0</v>
      </c>
    </row>
    <row r="32" spans="1:7" s="8" customFormat="1" ht="28.5" outlineLevel="1" x14ac:dyDescent="0.2">
      <c r="A32" s="29"/>
      <c r="B32" s="90" t="s">
        <v>1020</v>
      </c>
      <c r="C32" s="131" t="s">
        <v>3945</v>
      </c>
      <c r="D32" s="23" t="s">
        <v>2757</v>
      </c>
      <c r="E32" s="120">
        <v>6156</v>
      </c>
      <c r="F32" s="121">
        <v>2216.17</v>
      </c>
      <c r="G32" s="20">
        <f t="shared" si="0"/>
        <v>13642742.52</v>
      </c>
    </row>
    <row r="33" spans="1:7" s="40" customFormat="1" ht="28.5" outlineLevel="1" x14ac:dyDescent="0.2">
      <c r="A33" s="39"/>
      <c r="B33" s="90" t="s">
        <v>1021</v>
      </c>
      <c r="C33" s="131" t="s">
        <v>3946</v>
      </c>
      <c r="D33" s="102" t="s">
        <v>2340</v>
      </c>
      <c r="E33" s="120">
        <v>26286</v>
      </c>
      <c r="F33" s="121">
        <v>10.16</v>
      </c>
      <c r="G33" s="20">
        <f t="shared" si="0"/>
        <v>267065.76</v>
      </c>
    </row>
    <row r="34" spans="1:7" s="40" customFormat="1" ht="28.5" outlineLevel="1" x14ac:dyDescent="0.25">
      <c r="A34" s="39"/>
      <c r="B34" s="90" t="s">
        <v>1022</v>
      </c>
      <c r="C34" s="122" t="s">
        <v>2743</v>
      </c>
      <c r="D34" s="93"/>
      <c r="E34" s="120"/>
      <c r="F34" s="20"/>
      <c r="G34" s="20">
        <f t="shared" si="0"/>
        <v>0</v>
      </c>
    </row>
    <row r="35" spans="1:7" s="30" customFormat="1" outlineLevel="1" x14ac:dyDescent="0.2">
      <c r="A35" s="29"/>
      <c r="B35" s="90" t="s">
        <v>1023</v>
      </c>
      <c r="C35" s="119" t="s">
        <v>3947</v>
      </c>
      <c r="D35" s="23" t="s">
        <v>2757</v>
      </c>
      <c r="E35" s="120">
        <v>4849</v>
      </c>
      <c r="F35" s="121">
        <v>215.31</v>
      </c>
      <c r="G35" s="20">
        <f t="shared" si="0"/>
        <v>1044038.19</v>
      </c>
    </row>
    <row r="36" spans="1:7" s="40" customFormat="1" ht="28.5" outlineLevel="1" x14ac:dyDescent="0.25">
      <c r="A36" s="39"/>
      <c r="B36" s="90" t="s">
        <v>1024</v>
      </c>
      <c r="C36" s="119" t="s">
        <v>3948</v>
      </c>
      <c r="D36" s="23" t="s">
        <v>2757</v>
      </c>
      <c r="E36" s="120">
        <v>4849</v>
      </c>
      <c r="F36" s="20">
        <v>655.22</v>
      </c>
      <c r="G36" s="20">
        <f t="shared" si="0"/>
        <v>3177161.78</v>
      </c>
    </row>
    <row r="37" spans="1:7" s="40" customFormat="1" ht="28.5" outlineLevel="1" x14ac:dyDescent="0.2">
      <c r="A37" s="41"/>
      <c r="B37" s="90" t="s">
        <v>1025</v>
      </c>
      <c r="C37" s="119" t="s">
        <v>3949</v>
      </c>
      <c r="D37" s="90" t="s">
        <v>2753</v>
      </c>
      <c r="E37" s="120">
        <v>0.05</v>
      </c>
      <c r="F37" s="121">
        <v>19531.61</v>
      </c>
      <c r="G37" s="20">
        <f t="shared" si="0"/>
        <v>976.58</v>
      </c>
    </row>
    <row r="38" spans="1:7" s="40" customFormat="1" ht="28.5" outlineLevel="1" x14ac:dyDescent="0.2">
      <c r="A38" s="41"/>
      <c r="B38" s="90" t="s">
        <v>1026</v>
      </c>
      <c r="C38" s="119" t="s">
        <v>3950</v>
      </c>
      <c r="D38" s="90" t="s">
        <v>2753</v>
      </c>
      <c r="E38" s="120">
        <v>3.9</v>
      </c>
      <c r="F38" s="121">
        <v>12048.23</v>
      </c>
      <c r="G38" s="20">
        <f t="shared" si="0"/>
        <v>46988.1</v>
      </c>
    </row>
    <row r="39" spans="1:7" s="40" customFormat="1" ht="14.25" outlineLevel="1" x14ac:dyDescent="0.25">
      <c r="A39" s="41"/>
      <c r="B39" s="91" t="s">
        <v>429</v>
      </c>
      <c r="C39" s="122" t="s">
        <v>2706</v>
      </c>
      <c r="D39" s="89"/>
      <c r="E39" s="123"/>
      <c r="F39" s="89"/>
      <c r="G39" s="20">
        <f t="shared" si="0"/>
        <v>0</v>
      </c>
    </row>
    <row r="40" spans="1:7" s="45" customFormat="1" outlineLevel="1" x14ac:dyDescent="0.25">
      <c r="A40" s="44"/>
      <c r="B40" s="102" t="s">
        <v>1027</v>
      </c>
      <c r="C40" s="134" t="s">
        <v>3818</v>
      </c>
      <c r="D40" s="20"/>
      <c r="E40" s="128"/>
      <c r="F40" s="23"/>
      <c r="G40" s="20">
        <f t="shared" si="0"/>
        <v>0</v>
      </c>
    </row>
    <row r="41" spans="1:7" s="46" customFormat="1" ht="28.5" outlineLevel="1" x14ac:dyDescent="0.25">
      <c r="B41" s="102" t="s">
        <v>1028</v>
      </c>
      <c r="C41" s="135" t="s">
        <v>3951</v>
      </c>
      <c r="D41" s="23" t="s">
        <v>3287</v>
      </c>
      <c r="E41" s="125">
        <v>163050</v>
      </c>
      <c r="F41" s="20">
        <v>170</v>
      </c>
      <c r="G41" s="20">
        <f t="shared" si="0"/>
        <v>27718500</v>
      </c>
    </row>
    <row r="42" spans="1:7" s="14" customFormat="1" ht="28.5" outlineLevel="1" x14ac:dyDescent="0.25">
      <c r="B42" s="102" t="s">
        <v>1029</v>
      </c>
      <c r="C42" s="135" t="s">
        <v>3952</v>
      </c>
      <c r="D42" s="23" t="s">
        <v>3287</v>
      </c>
      <c r="E42" s="128">
        <v>13774</v>
      </c>
      <c r="F42" s="20">
        <v>567.39</v>
      </c>
      <c r="G42" s="20">
        <f t="shared" si="0"/>
        <v>7815229.8600000003</v>
      </c>
    </row>
    <row r="43" spans="1:7" s="14" customFormat="1" ht="28.5" outlineLevel="1" x14ac:dyDescent="0.25">
      <c r="B43" s="102" t="s">
        <v>1030</v>
      </c>
      <c r="C43" s="135" t="s">
        <v>3953</v>
      </c>
      <c r="D43" s="23" t="s">
        <v>3287</v>
      </c>
      <c r="E43" s="136">
        <v>95870</v>
      </c>
      <c r="F43" s="20">
        <v>567.39</v>
      </c>
      <c r="G43" s="20">
        <f t="shared" si="0"/>
        <v>54395679.299999997</v>
      </c>
    </row>
    <row r="44" spans="1:7" s="14" customFormat="1" ht="28.5" outlineLevel="1" x14ac:dyDescent="0.25">
      <c r="B44" s="102" t="s">
        <v>1031</v>
      </c>
      <c r="C44" s="135" t="s">
        <v>3954</v>
      </c>
      <c r="D44" s="23" t="s">
        <v>3287</v>
      </c>
      <c r="E44" s="128">
        <v>13541</v>
      </c>
      <c r="F44" s="20">
        <v>715.75</v>
      </c>
      <c r="G44" s="20">
        <f t="shared" si="0"/>
        <v>9691970.75</v>
      </c>
    </row>
    <row r="45" spans="1:7" s="14" customFormat="1" ht="14.25" outlineLevel="1" x14ac:dyDescent="0.25">
      <c r="B45" s="90" t="s">
        <v>1032</v>
      </c>
      <c r="C45" s="117" t="s">
        <v>3819</v>
      </c>
      <c r="D45" s="90"/>
      <c r="E45" s="120"/>
      <c r="F45" s="87"/>
      <c r="G45" s="20">
        <f t="shared" si="0"/>
        <v>0</v>
      </c>
    </row>
    <row r="46" spans="1:7" s="47" customFormat="1" ht="28.5" outlineLevel="1" x14ac:dyDescent="0.25">
      <c r="B46" s="90" t="s">
        <v>1033</v>
      </c>
      <c r="C46" s="92" t="s">
        <v>3293</v>
      </c>
      <c r="D46" s="23" t="s">
        <v>3287</v>
      </c>
      <c r="E46" s="120">
        <v>552158</v>
      </c>
      <c r="F46" s="20">
        <v>504.12</v>
      </c>
      <c r="G46" s="20">
        <f t="shared" si="0"/>
        <v>278353890.95999998</v>
      </c>
    </row>
    <row r="47" spans="1:7" s="17" customFormat="1" ht="28.5" outlineLevel="1" x14ac:dyDescent="0.25">
      <c r="A47" s="19"/>
      <c r="B47" s="90" t="s">
        <v>1034</v>
      </c>
      <c r="C47" s="92" t="s">
        <v>3955</v>
      </c>
      <c r="D47" s="23" t="s">
        <v>3287</v>
      </c>
      <c r="E47" s="120">
        <v>12450</v>
      </c>
      <c r="F47" s="20">
        <v>510.79</v>
      </c>
      <c r="G47" s="20">
        <f t="shared" si="0"/>
        <v>6359335.5</v>
      </c>
    </row>
    <row r="48" spans="1:7" s="17" customFormat="1" ht="28.5" outlineLevel="1" x14ac:dyDescent="0.25">
      <c r="A48" s="19"/>
      <c r="B48" s="90" t="s">
        <v>1035</v>
      </c>
      <c r="C48" s="92" t="s">
        <v>3956</v>
      </c>
      <c r="D48" s="23" t="s">
        <v>3287</v>
      </c>
      <c r="E48" s="120">
        <v>1816</v>
      </c>
      <c r="F48" s="20">
        <v>510.79</v>
      </c>
      <c r="G48" s="20">
        <f t="shared" si="0"/>
        <v>927594.64</v>
      </c>
    </row>
    <row r="49" spans="1:7" s="17" customFormat="1" ht="28.5" outlineLevel="1" x14ac:dyDescent="0.25">
      <c r="A49" s="19"/>
      <c r="B49" s="90" t="s">
        <v>1036</v>
      </c>
      <c r="C49" s="92" t="s">
        <v>3957</v>
      </c>
      <c r="D49" s="23" t="s">
        <v>3287</v>
      </c>
      <c r="E49" s="120">
        <v>3429</v>
      </c>
      <c r="F49" s="20">
        <v>510.79</v>
      </c>
      <c r="G49" s="20">
        <f t="shared" si="0"/>
        <v>1751498.91</v>
      </c>
    </row>
    <row r="50" spans="1:7" s="17" customFormat="1" ht="28.5" outlineLevel="1" x14ac:dyDescent="0.25">
      <c r="A50" s="19"/>
      <c r="B50" s="90" t="s">
        <v>1037</v>
      </c>
      <c r="C50" s="92" t="s">
        <v>3958</v>
      </c>
      <c r="D50" s="23" t="s">
        <v>3287</v>
      </c>
      <c r="E50" s="120">
        <v>749</v>
      </c>
      <c r="F50" s="20">
        <v>510.79</v>
      </c>
      <c r="G50" s="20">
        <f t="shared" si="0"/>
        <v>382581.71</v>
      </c>
    </row>
    <row r="51" spans="1:7" s="17" customFormat="1" ht="28.5" outlineLevel="1" x14ac:dyDescent="0.25">
      <c r="A51" s="19"/>
      <c r="B51" s="90" t="s">
        <v>1038</v>
      </c>
      <c r="C51" s="92" t="s">
        <v>3959</v>
      </c>
      <c r="D51" s="23" t="s">
        <v>3287</v>
      </c>
      <c r="E51" s="120">
        <f>5908+6586</f>
        <v>12494</v>
      </c>
      <c r="F51" s="20">
        <v>510.79</v>
      </c>
      <c r="G51" s="20">
        <f t="shared" si="0"/>
        <v>6381810.2599999998</v>
      </c>
    </row>
    <row r="52" spans="1:7" s="17" customFormat="1" ht="28.5" outlineLevel="1" x14ac:dyDescent="0.25">
      <c r="A52" s="19"/>
      <c r="B52" s="90" t="s">
        <v>1039</v>
      </c>
      <c r="C52" s="92" t="s">
        <v>3960</v>
      </c>
      <c r="D52" s="23" t="s">
        <v>3287</v>
      </c>
      <c r="E52" s="120">
        <v>34375</v>
      </c>
      <c r="F52" s="20">
        <v>505.37</v>
      </c>
      <c r="G52" s="20">
        <f t="shared" si="0"/>
        <v>17372093.75</v>
      </c>
    </row>
    <row r="53" spans="1:7" s="17" customFormat="1" ht="14.25" outlineLevel="1" x14ac:dyDescent="0.25">
      <c r="A53" s="19"/>
      <c r="B53" s="91" t="s">
        <v>427</v>
      </c>
      <c r="C53" s="117" t="s">
        <v>2707</v>
      </c>
      <c r="D53" s="89"/>
      <c r="E53" s="123"/>
      <c r="F53" s="20"/>
      <c r="G53" s="20">
        <f t="shared" si="0"/>
        <v>0</v>
      </c>
    </row>
    <row r="54" spans="1:7" s="5" customFormat="1" outlineLevel="1" x14ac:dyDescent="0.25">
      <c r="A54" s="44"/>
      <c r="B54" s="90" t="s">
        <v>1040</v>
      </c>
      <c r="C54" s="70" t="s">
        <v>2747</v>
      </c>
      <c r="D54" s="93"/>
      <c r="E54" s="137"/>
      <c r="F54" s="93"/>
      <c r="G54" s="20">
        <f t="shared" si="0"/>
        <v>0</v>
      </c>
    </row>
    <row r="55" spans="1:7" s="45" customFormat="1" ht="28.5" outlineLevel="1" x14ac:dyDescent="0.25">
      <c r="A55" s="44"/>
      <c r="B55" s="90" t="s">
        <v>1041</v>
      </c>
      <c r="C55" s="70" t="s">
        <v>2341</v>
      </c>
      <c r="D55" s="93"/>
      <c r="E55" s="137"/>
      <c r="F55" s="93"/>
      <c r="G55" s="20">
        <f t="shared" si="0"/>
        <v>0</v>
      </c>
    </row>
    <row r="56" spans="1:7" s="8" customFormat="1" ht="28.5" outlineLevel="1" x14ac:dyDescent="0.25">
      <c r="A56" s="29"/>
      <c r="B56" s="90" t="s">
        <v>1042</v>
      </c>
      <c r="C56" s="92" t="s">
        <v>3961</v>
      </c>
      <c r="D56" s="23" t="s">
        <v>3287</v>
      </c>
      <c r="E56" s="137">
        <v>990.9</v>
      </c>
      <c r="F56" s="20">
        <v>141.77000000000001</v>
      </c>
      <c r="G56" s="20">
        <f t="shared" si="0"/>
        <v>140479.89000000001</v>
      </c>
    </row>
    <row r="57" spans="1:7" s="7" customFormat="1" ht="28.5" outlineLevel="1" x14ac:dyDescent="0.25">
      <c r="A57" s="48"/>
      <c r="B57" s="90" t="s">
        <v>1043</v>
      </c>
      <c r="C57" s="92" t="s">
        <v>3962</v>
      </c>
      <c r="D57" s="23" t="s">
        <v>3287</v>
      </c>
      <c r="E57" s="137">
        <v>7.8</v>
      </c>
      <c r="F57" s="20">
        <v>1752.83</v>
      </c>
      <c r="G57" s="20">
        <f t="shared" si="0"/>
        <v>13672.07</v>
      </c>
    </row>
    <row r="58" spans="1:7" s="17" customFormat="1" ht="42.75" outlineLevel="1" x14ac:dyDescent="0.25">
      <c r="A58" s="19"/>
      <c r="B58" s="90" t="s">
        <v>1044</v>
      </c>
      <c r="C58" s="92" t="s">
        <v>3963</v>
      </c>
      <c r="D58" s="93" t="s">
        <v>3288</v>
      </c>
      <c r="E58" s="137">
        <v>163</v>
      </c>
      <c r="F58" s="20">
        <v>15907.59</v>
      </c>
      <c r="G58" s="20">
        <f t="shared" si="0"/>
        <v>2592937.17</v>
      </c>
    </row>
    <row r="59" spans="1:7" s="17" customFormat="1" ht="28.5" outlineLevel="1" x14ac:dyDescent="0.25">
      <c r="A59" s="19"/>
      <c r="B59" s="90" t="s">
        <v>1045</v>
      </c>
      <c r="C59" s="92" t="s">
        <v>3964</v>
      </c>
      <c r="D59" s="93" t="s">
        <v>3288</v>
      </c>
      <c r="E59" s="137">
        <v>295</v>
      </c>
      <c r="F59" s="20">
        <v>757.77</v>
      </c>
      <c r="G59" s="20">
        <f t="shared" si="0"/>
        <v>223542.15</v>
      </c>
    </row>
    <row r="60" spans="1:7" s="17" customFormat="1" ht="28.5" outlineLevel="1" x14ac:dyDescent="0.25">
      <c r="A60" s="19"/>
      <c r="B60" s="90" t="s">
        <v>1046</v>
      </c>
      <c r="C60" s="92" t="s">
        <v>3965</v>
      </c>
      <c r="D60" s="93" t="s">
        <v>3288</v>
      </c>
      <c r="E60" s="137">
        <v>4217</v>
      </c>
      <c r="F60" s="20">
        <v>196.22</v>
      </c>
      <c r="G60" s="20">
        <f t="shared" si="0"/>
        <v>827459.74</v>
      </c>
    </row>
    <row r="61" spans="1:7" s="17" customFormat="1" ht="28.5" outlineLevel="1" x14ac:dyDescent="0.25">
      <c r="A61" s="19"/>
      <c r="B61" s="90" t="s">
        <v>1047</v>
      </c>
      <c r="C61" s="92" t="s">
        <v>3966</v>
      </c>
      <c r="D61" s="23" t="s">
        <v>2757</v>
      </c>
      <c r="E61" s="137">
        <v>2</v>
      </c>
      <c r="F61" s="20">
        <v>11741.41</v>
      </c>
      <c r="G61" s="20">
        <f t="shared" si="0"/>
        <v>23482.82</v>
      </c>
    </row>
    <row r="62" spans="1:7" s="17" customFormat="1" ht="28.5" outlineLevel="1" x14ac:dyDescent="0.25">
      <c r="A62" s="19"/>
      <c r="B62" s="90" t="s">
        <v>1048</v>
      </c>
      <c r="C62" s="92" t="s">
        <v>3967</v>
      </c>
      <c r="D62" s="23" t="s">
        <v>2757</v>
      </c>
      <c r="E62" s="137">
        <v>1</v>
      </c>
      <c r="F62" s="20">
        <v>6813.61</v>
      </c>
      <c r="G62" s="20">
        <f t="shared" si="0"/>
        <v>6813.61</v>
      </c>
    </row>
    <row r="63" spans="1:7" s="17" customFormat="1" ht="28.5" outlineLevel="1" x14ac:dyDescent="0.25">
      <c r="A63" s="19"/>
      <c r="B63" s="90" t="s">
        <v>1049</v>
      </c>
      <c r="C63" s="92" t="s">
        <v>3968</v>
      </c>
      <c r="D63" s="93" t="s">
        <v>3288</v>
      </c>
      <c r="E63" s="137">
        <v>933</v>
      </c>
      <c r="F63" s="20">
        <v>27.84</v>
      </c>
      <c r="G63" s="20">
        <f t="shared" si="0"/>
        <v>25974.720000000001</v>
      </c>
    </row>
    <row r="64" spans="1:7" s="17" customFormat="1" ht="28.5" outlineLevel="1" x14ac:dyDescent="0.25">
      <c r="A64" s="19"/>
      <c r="B64" s="90" t="s">
        <v>1050</v>
      </c>
      <c r="C64" s="70" t="s">
        <v>2343</v>
      </c>
      <c r="D64" s="93"/>
      <c r="E64" s="137"/>
      <c r="F64" s="93"/>
      <c r="G64" s="20">
        <f t="shared" si="0"/>
        <v>0</v>
      </c>
    </row>
    <row r="65" spans="1:7" s="17" customFormat="1" ht="28.5" outlineLevel="1" x14ac:dyDescent="0.25">
      <c r="A65" s="19"/>
      <c r="B65" s="90" t="s">
        <v>1051</v>
      </c>
      <c r="C65" s="92" t="s">
        <v>3969</v>
      </c>
      <c r="D65" s="23" t="s">
        <v>3287</v>
      </c>
      <c r="E65" s="137">
        <v>119.9</v>
      </c>
      <c r="F65" s="20">
        <v>197.16</v>
      </c>
      <c r="G65" s="20">
        <f t="shared" si="0"/>
        <v>23639.48</v>
      </c>
    </row>
    <row r="66" spans="1:7" s="9" customFormat="1" ht="28.5" outlineLevel="1" x14ac:dyDescent="0.25">
      <c r="A66" s="48"/>
      <c r="B66" s="90" t="s">
        <v>1052</v>
      </c>
      <c r="C66" s="92" t="s">
        <v>3970</v>
      </c>
      <c r="D66" s="23" t="s">
        <v>3287</v>
      </c>
      <c r="E66" s="137">
        <v>7.6</v>
      </c>
      <c r="F66" s="20">
        <v>1751.7</v>
      </c>
      <c r="G66" s="20">
        <f t="shared" si="0"/>
        <v>13312.92</v>
      </c>
    </row>
    <row r="67" spans="1:7" s="17" customFormat="1" ht="28.5" outlineLevel="1" x14ac:dyDescent="0.25">
      <c r="A67" s="19"/>
      <c r="B67" s="90" t="s">
        <v>1053</v>
      </c>
      <c r="C67" s="92" t="s">
        <v>3971</v>
      </c>
      <c r="D67" s="23" t="s">
        <v>2757</v>
      </c>
      <c r="E67" s="137">
        <v>2</v>
      </c>
      <c r="F67" s="20">
        <v>46808.5</v>
      </c>
      <c r="G67" s="20">
        <f t="shared" si="0"/>
        <v>93617</v>
      </c>
    </row>
    <row r="68" spans="1:7" s="17" customFormat="1" ht="42.75" outlineLevel="1" x14ac:dyDescent="0.25">
      <c r="A68" s="19"/>
      <c r="B68" s="90" t="s">
        <v>1054</v>
      </c>
      <c r="C68" s="92" t="s">
        <v>3972</v>
      </c>
      <c r="D68" s="93" t="s">
        <v>3288</v>
      </c>
      <c r="E68" s="137">
        <v>56</v>
      </c>
      <c r="F68" s="20">
        <v>15817.31</v>
      </c>
      <c r="G68" s="20">
        <f t="shared" si="0"/>
        <v>885769.36</v>
      </c>
    </row>
    <row r="69" spans="1:7" s="17" customFormat="1" ht="28.5" outlineLevel="1" x14ac:dyDescent="0.25">
      <c r="A69" s="19"/>
      <c r="B69" s="90" t="s">
        <v>1055</v>
      </c>
      <c r="C69" s="92" t="s">
        <v>3973</v>
      </c>
      <c r="D69" s="93" t="s">
        <v>3288</v>
      </c>
      <c r="E69" s="137">
        <v>298</v>
      </c>
      <c r="F69" s="20">
        <v>799.99</v>
      </c>
      <c r="G69" s="20">
        <f t="shared" si="0"/>
        <v>238397.02</v>
      </c>
    </row>
    <row r="70" spans="1:7" s="17" customFormat="1" ht="28.5" outlineLevel="1" x14ac:dyDescent="0.25">
      <c r="A70" s="19"/>
      <c r="B70" s="90" t="s">
        <v>1056</v>
      </c>
      <c r="C70" s="92" t="s">
        <v>3974</v>
      </c>
      <c r="D70" s="93" t="s">
        <v>3288</v>
      </c>
      <c r="E70" s="137">
        <v>452</v>
      </c>
      <c r="F70" s="20">
        <v>266.39</v>
      </c>
      <c r="G70" s="20">
        <f t="shared" si="0"/>
        <v>120408.28</v>
      </c>
    </row>
    <row r="71" spans="1:7" s="17" customFormat="1" ht="28.5" outlineLevel="1" x14ac:dyDescent="0.25">
      <c r="A71" s="19"/>
      <c r="B71" s="90" t="s">
        <v>1057</v>
      </c>
      <c r="C71" s="92" t="s">
        <v>3975</v>
      </c>
      <c r="D71" s="23" t="s">
        <v>2757</v>
      </c>
      <c r="E71" s="137">
        <v>2</v>
      </c>
      <c r="F71" s="20">
        <v>14659.93</v>
      </c>
      <c r="G71" s="20">
        <f t="shared" si="0"/>
        <v>29319.86</v>
      </c>
    </row>
    <row r="72" spans="1:7" s="17" customFormat="1" ht="28.5" outlineLevel="1" x14ac:dyDescent="0.25">
      <c r="A72" s="19"/>
      <c r="B72" s="90" t="s">
        <v>1058</v>
      </c>
      <c r="C72" s="92" t="s">
        <v>3976</v>
      </c>
      <c r="D72" s="23" t="s">
        <v>2757</v>
      </c>
      <c r="E72" s="137">
        <v>1</v>
      </c>
      <c r="F72" s="20">
        <v>11314.85</v>
      </c>
      <c r="G72" s="20">
        <f t="shared" si="0"/>
        <v>11314.85</v>
      </c>
    </row>
    <row r="73" spans="1:7" s="17" customFormat="1" ht="28.5" outlineLevel="1" x14ac:dyDescent="0.25">
      <c r="A73" s="19"/>
      <c r="B73" s="90" t="s">
        <v>1059</v>
      </c>
      <c r="C73" s="92" t="s">
        <v>3977</v>
      </c>
      <c r="D73" s="93" t="s">
        <v>3288</v>
      </c>
      <c r="E73" s="137">
        <v>289</v>
      </c>
      <c r="F73" s="20">
        <v>20.78</v>
      </c>
      <c r="G73" s="20">
        <f t="shared" si="0"/>
        <v>6005.42</v>
      </c>
    </row>
    <row r="74" spans="1:7" s="17" customFormat="1" ht="28.5" outlineLevel="1" x14ac:dyDescent="0.25">
      <c r="A74" s="19"/>
      <c r="B74" s="90" t="s">
        <v>1060</v>
      </c>
      <c r="C74" s="70" t="s">
        <v>2344</v>
      </c>
      <c r="D74" s="93"/>
      <c r="E74" s="137"/>
      <c r="F74" s="93"/>
      <c r="G74" s="20">
        <f t="shared" si="0"/>
        <v>0</v>
      </c>
    </row>
    <row r="75" spans="1:7" s="17" customFormat="1" ht="28.5" outlineLevel="1" x14ac:dyDescent="0.25">
      <c r="A75" s="19"/>
      <c r="B75" s="90" t="s">
        <v>1061</v>
      </c>
      <c r="C75" s="92" t="s">
        <v>3978</v>
      </c>
      <c r="D75" s="23" t="s">
        <v>3287</v>
      </c>
      <c r="E75" s="137">
        <v>105</v>
      </c>
      <c r="F75" s="20">
        <v>215.63</v>
      </c>
      <c r="G75" s="20">
        <f t="shared" ref="G75:G138" si="1">E75*F75</f>
        <v>22641.15</v>
      </c>
    </row>
    <row r="76" spans="1:7" s="7" customFormat="1" ht="28.5" outlineLevel="1" x14ac:dyDescent="0.25">
      <c r="A76" s="48"/>
      <c r="B76" s="90" t="s">
        <v>1062</v>
      </c>
      <c r="C76" s="92" t="s">
        <v>3979</v>
      </c>
      <c r="D76" s="23" t="s">
        <v>3287</v>
      </c>
      <c r="E76" s="137">
        <v>18.100000000000001</v>
      </c>
      <c r="F76" s="20">
        <v>1751.97</v>
      </c>
      <c r="G76" s="20">
        <f t="shared" si="1"/>
        <v>31710.66</v>
      </c>
    </row>
    <row r="77" spans="1:7" s="17" customFormat="1" ht="28.5" outlineLevel="1" x14ac:dyDescent="0.25">
      <c r="A77" s="19"/>
      <c r="B77" s="90" t="s">
        <v>1063</v>
      </c>
      <c r="C77" s="92" t="s">
        <v>3980</v>
      </c>
      <c r="D77" s="93" t="s">
        <v>3288</v>
      </c>
      <c r="E77" s="137">
        <v>57</v>
      </c>
      <c r="F77" s="20">
        <v>9733.9</v>
      </c>
      <c r="G77" s="20">
        <f t="shared" si="1"/>
        <v>554832.30000000005</v>
      </c>
    </row>
    <row r="78" spans="1:7" s="17" customFormat="1" ht="28.5" outlineLevel="1" x14ac:dyDescent="0.25">
      <c r="A78" s="19"/>
      <c r="B78" s="90" t="s">
        <v>1064</v>
      </c>
      <c r="C78" s="92" t="s">
        <v>3981</v>
      </c>
      <c r="D78" s="93" t="s">
        <v>3288</v>
      </c>
      <c r="E78" s="137">
        <v>6120</v>
      </c>
      <c r="F78" s="20">
        <v>244.05</v>
      </c>
      <c r="G78" s="20">
        <f t="shared" si="1"/>
        <v>1493586</v>
      </c>
    </row>
    <row r="79" spans="1:7" s="17" customFormat="1" ht="28.5" outlineLevel="1" x14ac:dyDescent="0.25">
      <c r="A79" s="19"/>
      <c r="B79" s="90" t="s">
        <v>1065</v>
      </c>
      <c r="C79" s="92" t="s">
        <v>3982</v>
      </c>
      <c r="D79" s="23" t="s">
        <v>2757</v>
      </c>
      <c r="E79" s="137">
        <v>2</v>
      </c>
      <c r="F79" s="20">
        <v>17673.86</v>
      </c>
      <c r="G79" s="20">
        <f t="shared" si="1"/>
        <v>35347.72</v>
      </c>
    </row>
    <row r="80" spans="1:7" s="17" customFormat="1" ht="28.5" outlineLevel="1" x14ac:dyDescent="0.25">
      <c r="A80" s="19"/>
      <c r="B80" s="90" t="s">
        <v>1066</v>
      </c>
      <c r="C80" s="92" t="s">
        <v>3983</v>
      </c>
      <c r="D80" s="23" t="s">
        <v>2757</v>
      </c>
      <c r="E80" s="137">
        <v>1</v>
      </c>
      <c r="F80" s="20">
        <v>8811.68</v>
      </c>
      <c r="G80" s="20">
        <f t="shared" si="1"/>
        <v>8811.68</v>
      </c>
    </row>
    <row r="81" spans="1:7" s="17" customFormat="1" ht="28.5" outlineLevel="1" x14ac:dyDescent="0.25">
      <c r="A81" s="19"/>
      <c r="B81" s="90" t="s">
        <v>1067</v>
      </c>
      <c r="C81" s="92" t="s">
        <v>3984</v>
      </c>
      <c r="D81" s="93" t="s">
        <v>3288</v>
      </c>
      <c r="E81" s="137">
        <v>6000</v>
      </c>
      <c r="F81" s="20">
        <v>50.2</v>
      </c>
      <c r="G81" s="20">
        <f t="shared" si="1"/>
        <v>301200</v>
      </c>
    </row>
    <row r="82" spans="1:7" s="17" customFormat="1" ht="28.5" outlineLevel="1" x14ac:dyDescent="0.25">
      <c r="A82" s="19"/>
      <c r="B82" s="90" t="s">
        <v>1068</v>
      </c>
      <c r="C82" s="70" t="s">
        <v>766</v>
      </c>
      <c r="D82" s="93"/>
      <c r="E82" s="137"/>
      <c r="F82" s="93"/>
      <c r="G82" s="20">
        <f t="shared" si="1"/>
        <v>0</v>
      </c>
    </row>
    <row r="83" spans="1:7" s="17" customFormat="1" ht="28.5" outlineLevel="1" x14ac:dyDescent="0.25">
      <c r="A83" s="19"/>
      <c r="B83" s="90" t="s">
        <v>1069</v>
      </c>
      <c r="C83" s="92" t="s">
        <v>3985</v>
      </c>
      <c r="D83" s="23" t="s">
        <v>3287</v>
      </c>
      <c r="E83" s="137">
        <v>308.60000000000002</v>
      </c>
      <c r="F83" s="20">
        <v>165.36</v>
      </c>
      <c r="G83" s="20">
        <f t="shared" si="1"/>
        <v>51030.1</v>
      </c>
    </row>
    <row r="84" spans="1:7" s="7" customFormat="1" ht="28.5" outlineLevel="1" x14ac:dyDescent="0.25">
      <c r="A84" s="48"/>
      <c r="B84" s="90" t="s">
        <v>1070</v>
      </c>
      <c r="C84" s="92" t="s">
        <v>3986</v>
      </c>
      <c r="D84" s="23" t="s">
        <v>3287</v>
      </c>
      <c r="E84" s="137">
        <v>14</v>
      </c>
      <c r="F84" s="20">
        <v>1751.91</v>
      </c>
      <c r="G84" s="20">
        <f t="shared" si="1"/>
        <v>24526.74</v>
      </c>
    </row>
    <row r="85" spans="1:7" s="17" customFormat="1" ht="33.75" customHeight="1" outlineLevel="1" x14ac:dyDescent="0.25">
      <c r="A85" s="19"/>
      <c r="B85" s="90" t="s">
        <v>0</v>
      </c>
      <c r="C85" s="92" t="s">
        <v>3987</v>
      </c>
      <c r="D85" s="23" t="s">
        <v>2757</v>
      </c>
      <c r="E85" s="137">
        <v>2</v>
      </c>
      <c r="F85" s="20">
        <v>23870.1</v>
      </c>
      <c r="G85" s="20">
        <f t="shared" si="1"/>
        <v>47740.2</v>
      </c>
    </row>
    <row r="86" spans="1:7" s="17" customFormat="1" ht="28.5" outlineLevel="1" x14ac:dyDescent="0.25">
      <c r="A86" s="19"/>
      <c r="B86" s="90" t="s">
        <v>1</v>
      </c>
      <c r="C86" s="92" t="s">
        <v>3988</v>
      </c>
      <c r="D86" s="93" t="s">
        <v>3288</v>
      </c>
      <c r="E86" s="137">
        <v>56</v>
      </c>
      <c r="F86" s="20">
        <v>8891.0499999999993</v>
      </c>
      <c r="G86" s="20">
        <f t="shared" si="1"/>
        <v>497898.8</v>
      </c>
    </row>
    <row r="87" spans="1:7" s="17" customFormat="1" ht="28.5" outlineLevel="1" x14ac:dyDescent="0.25">
      <c r="A87" s="19"/>
      <c r="B87" s="90" t="s">
        <v>2</v>
      </c>
      <c r="C87" s="92" t="s">
        <v>3989</v>
      </c>
      <c r="D87" s="93" t="s">
        <v>3288</v>
      </c>
      <c r="E87" s="137">
        <v>1101</v>
      </c>
      <c r="F87" s="20">
        <v>572.13</v>
      </c>
      <c r="G87" s="20">
        <f t="shared" si="1"/>
        <v>629915.13</v>
      </c>
    </row>
    <row r="88" spans="1:7" s="17" customFormat="1" ht="28.5" outlineLevel="1" x14ac:dyDescent="0.25">
      <c r="A88" s="19"/>
      <c r="B88" s="90" t="s">
        <v>3</v>
      </c>
      <c r="C88" s="92" t="s">
        <v>3990</v>
      </c>
      <c r="D88" s="23" t="s">
        <v>2757</v>
      </c>
      <c r="E88" s="137">
        <v>2</v>
      </c>
      <c r="F88" s="20">
        <v>12414.93</v>
      </c>
      <c r="G88" s="20">
        <f t="shared" si="1"/>
        <v>24829.86</v>
      </c>
    </row>
    <row r="89" spans="1:7" s="17" customFormat="1" ht="28.5" outlineLevel="1" x14ac:dyDescent="0.25">
      <c r="A89" s="19"/>
      <c r="B89" s="90" t="s">
        <v>4</v>
      </c>
      <c r="C89" s="92" t="s">
        <v>3991</v>
      </c>
      <c r="D89" s="23" t="s">
        <v>2757</v>
      </c>
      <c r="E89" s="137">
        <v>1</v>
      </c>
      <c r="F89" s="20">
        <v>9339.25</v>
      </c>
      <c r="G89" s="20">
        <f t="shared" si="1"/>
        <v>9339.25</v>
      </c>
    </row>
    <row r="90" spans="1:7" s="17" customFormat="1" ht="28.5" outlineLevel="1" x14ac:dyDescent="0.25">
      <c r="A90" s="19"/>
      <c r="B90" s="90" t="s">
        <v>5</v>
      </c>
      <c r="C90" s="92" t="s">
        <v>3992</v>
      </c>
      <c r="D90" s="93" t="s">
        <v>3288</v>
      </c>
      <c r="E90" s="137">
        <v>364</v>
      </c>
      <c r="F90" s="20">
        <v>44.87</v>
      </c>
      <c r="G90" s="20">
        <f t="shared" si="1"/>
        <v>16332.68</v>
      </c>
    </row>
    <row r="91" spans="1:7" s="17" customFormat="1" ht="28.5" outlineLevel="1" x14ac:dyDescent="0.25">
      <c r="A91" s="19"/>
      <c r="B91" s="89" t="s">
        <v>6</v>
      </c>
      <c r="C91" s="138" t="s">
        <v>767</v>
      </c>
      <c r="D91" s="93"/>
      <c r="E91" s="137"/>
      <c r="F91" s="93"/>
      <c r="G91" s="20">
        <f t="shared" si="1"/>
        <v>0</v>
      </c>
    </row>
    <row r="92" spans="1:7" s="17" customFormat="1" ht="28.5" outlineLevel="1" x14ac:dyDescent="0.25">
      <c r="A92" s="19"/>
      <c r="B92" s="89" t="s">
        <v>7</v>
      </c>
      <c r="C92" s="25" t="s">
        <v>3993</v>
      </c>
      <c r="D92" s="23" t="s">
        <v>3287</v>
      </c>
      <c r="E92" s="137">
        <v>137.30000000000001</v>
      </c>
      <c r="F92" s="20">
        <v>188.85</v>
      </c>
      <c r="G92" s="20">
        <f t="shared" si="1"/>
        <v>25929.11</v>
      </c>
    </row>
    <row r="93" spans="1:7" s="18" customFormat="1" ht="28.5" outlineLevel="1" x14ac:dyDescent="0.25">
      <c r="A93" s="49"/>
      <c r="B93" s="89" t="s">
        <v>8</v>
      </c>
      <c r="C93" s="25" t="s">
        <v>3994</v>
      </c>
      <c r="D93" s="23" t="s">
        <v>3287</v>
      </c>
      <c r="E93" s="137">
        <v>15.2</v>
      </c>
      <c r="F93" s="20">
        <v>1751.7</v>
      </c>
      <c r="G93" s="20">
        <f t="shared" si="1"/>
        <v>26625.84</v>
      </c>
    </row>
    <row r="94" spans="1:7" s="21" customFormat="1" ht="28.5" outlineLevel="1" x14ac:dyDescent="0.25">
      <c r="A94" s="24"/>
      <c r="B94" s="89" t="s">
        <v>9</v>
      </c>
      <c r="C94" s="25" t="s">
        <v>3995</v>
      </c>
      <c r="D94" s="23" t="s">
        <v>2757</v>
      </c>
      <c r="E94" s="137">
        <v>2</v>
      </c>
      <c r="F94" s="20">
        <v>46808.5</v>
      </c>
      <c r="G94" s="20">
        <f t="shared" si="1"/>
        <v>93617</v>
      </c>
    </row>
    <row r="95" spans="1:7" s="21" customFormat="1" ht="28.5" outlineLevel="1" x14ac:dyDescent="0.25">
      <c r="A95" s="24"/>
      <c r="B95" s="89" t="s">
        <v>10</v>
      </c>
      <c r="C95" s="92" t="s">
        <v>3996</v>
      </c>
      <c r="D95" s="93" t="s">
        <v>3288</v>
      </c>
      <c r="E95" s="137">
        <v>214</v>
      </c>
      <c r="F95" s="20">
        <v>777.26</v>
      </c>
      <c r="G95" s="20">
        <f t="shared" si="1"/>
        <v>166333.64000000001</v>
      </c>
    </row>
    <row r="96" spans="1:7" s="21" customFormat="1" ht="28.5" outlineLevel="1" x14ac:dyDescent="0.25">
      <c r="A96" s="24"/>
      <c r="B96" s="89" t="s">
        <v>11</v>
      </c>
      <c r="C96" s="25" t="s">
        <v>3997</v>
      </c>
      <c r="D96" s="93" t="s">
        <v>3288</v>
      </c>
      <c r="E96" s="137">
        <v>259</v>
      </c>
      <c r="F96" s="20">
        <v>240.32</v>
      </c>
      <c r="G96" s="20">
        <f t="shared" si="1"/>
        <v>62242.879999999997</v>
      </c>
    </row>
    <row r="97" spans="1:7" s="21" customFormat="1" ht="28.5" outlineLevel="1" x14ac:dyDescent="0.25">
      <c r="A97" s="24"/>
      <c r="B97" s="89" t="s">
        <v>12</v>
      </c>
      <c r="C97" s="25" t="s">
        <v>3998</v>
      </c>
      <c r="D97" s="23" t="s">
        <v>2757</v>
      </c>
      <c r="E97" s="137">
        <v>2</v>
      </c>
      <c r="F97" s="20">
        <v>9642.33</v>
      </c>
      <c r="G97" s="20">
        <f t="shared" si="1"/>
        <v>19284.66</v>
      </c>
    </row>
    <row r="98" spans="1:7" s="21" customFormat="1" ht="28.5" outlineLevel="1" x14ac:dyDescent="0.25">
      <c r="A98" s="24"/>
      <c r="B98" s="89" t="s">
        <v>13</v>
      </c>
      <c r="C98" s="25" t="s">
        <v>3999</v>
      </c>
      <c r="D98" s="23" t="s">
        <v>2757</v>
      </c>
      <c r="E98" s="137">
        <v>1</v>
      </c>
      <c r="F98" s="20">
        <v>2065.42</v>
      </c>
      <c r="G98" s="20">
        <f t="shared" si="1"/>
        <v>2065.42</v>
      </c>
    </row>
    <row r="99" spans="1:7" s="21" customFormat="1" ht="28.5" outlineLevel="1" x14ac:dyDescent="0.25">
      <c r="A99" s="24"/>
      <c r="B99" s="89" t="s">
        <v>14</v>
      </c>
      <c r="C99" s="25" t="s">
        <v>4000</v>
      </c>
      <c r="D99" s="93" t="s">
        <v>3288</v>
      </c>
      <c r="E99" s="137">
        <v>539</v>
      </c>
      <c r="F99" s="20">
        <v>37.56</v>
      </c>
      <c r="G99" s="20">
        <f t="shared" si="1"/>
        <v>20244.84</v>
      </c>
    </row>
    <row r="100" spans="1:7" s="21" customFormat="1" ht="28.5" outlineLevel="1" x14ac:dyDescent="0.25">
      <c r="A100" s="24"/>
      <c r="B100" s="89" t="s">
        <v>15</v>
      </c>
      <c r="C100" s="138" t="s">
        <v>768</v>
      </c>
      <c r="D100" s="93"/>
      <c r="E100" s="137"/>
      <c r="F100" s="93"/>
      <c r="G100" s="20">
        <f t="shared" si="1"/>
        <v>0</v>
      </c>
    </row>
    <row r="101" spans="1:7" s="21" customFormat="1" ht="28.5" outlineLevel="1" x14ac:dyDescent="0.25">
      <c r="A101" s="24"/>
      <c r="B101" s="89" t="s">
        <v>16</v>
      </c>
      <c r="C101" s="25" t="s">
        <v>4001</v>
      </c>
      <c r="D101" s="23" t="s">
        <v>3287</v>
      </c>
      <c r="E101" s="137">
        <v>158.69999999999999</v>
      </c>
      <c r="F101" s="20">
        <v>173.15</v>
      </c>
      <c r="G101" s="20">
        <f t="shared" si="1"/>
        <v>27478.91</v>
      </c>
    </row>
    <row r="102" spans="1:7" s="18" customFormat="1" ht="28.5" outlineLevel="1" x14ac:dyDescent="0.25">
      <c r="A102" s="49"/>
      <c r="B102" s="89" t="s">
        <v>17</v>
      </c>
      <c r="C102" s="25" t="s">
        <v>4002</v>
      </c>
      <c r="D102" s="23" t="s">
        <v>3287</v>
      </c>
      <c r="E102" s="137">
        <v>12.3</v>
      </c>
      <c r="F102" s="20">
        <v>1753.12</v>
      </c>
      <c r="G102" s="20">
        <f t="shared" si="1"/>
        <v>21563.38</v>
      </c>
    </row>
    <row r="103" spans="1:7" s="21" customFormat="1" ht="28.5" outlineLevel="1" x14ac:dyDescent="0.25">
      <c r="A103" s="24"/>
      <c r="B103" s="89" t="s">
        <v>18</v>
      </c>
      <c r="C103" s="25" t="s">
        <v>4003</v>
      </c>
      <c r="D103" s="23" t="s">
        <v>2757</v>
      </c>
      <c r="E103" s="137">
        <v>2</v>
      </c>
      <c r="F103" s="20">
        <v>46808.5</v>
      </c>
      <c r="G103" s="20">
        <f t="shared" si="1"/>
        <v>93617</v>
      </c>
    </row>
    <row r="104" spans="1:7" s="21" customFormat="1" ht="28.5" outlineLevel="1" x14ac:dyDescent="0.25">
      <c r="A104" s="24"/>
      <c r="B104" s="89" t="s">
        <v>19</v>
      </c>
      <c r="C104" s="92" t="s">
        <v>4004</v>
      </c>
      <c r="D104" s="93" t="s">
        <v>3288</v>
      </c>
      <c r="E104" s="137">
        <v>178</v>
      </c>
      <c r="F104" s="20">
        <v>791.55</v>
      </c>
      <c r="G104" s="20">
        <f t="shared" si="1"/>
        <v>140895.9</v>
      </c>
    </row>
    <row r="105" spans="1:7" s="21" customFormat="1" ht="28.5" outlineLevel="1" x14ac:dyDescent="0.25">
      <c r="A105" s="24"/>
      <c r="B105" s="89" t="s">
        <v>20</v>
      </c>
      <c r="C105" s="25" t="s">
        <v>4005</v>
      </c>
      <c r="D105" s="93" t="s">
        <v>3288</v>
      </c>
      <c r="E105" s="137">
        <v>333</v>
      </c>
      <c r="F105" s="20">
        <v>300.41000000000003</v>
      </c>
      <c r="G105" s="20">
        <f t="shared" si="1"/>
        <v>100036.53</v>
      </c>
    </row>
    <row r="106" spans="1:7" s="21" customFormat="1" ht="28.5" outlineLevel="1" x14ac:dyDescent="0.25">
      <c r="A106" s="24"/>
      <c r="B106" s="89" t="s">
        <v>21</v>
      </c>
      <c r="C106" s="25" t="s">
        <v>4006</v>
      </c>
      <c r="D106" s="23" t="s">
        <v>2757</v>
      </c>
      <c r="E106" s="137">
        <v>2</v>
      </c>
      <c r="F106" s="20">
        <v>12414.93</v>
      </c>
      <c r="G106" s="20">
        <f t="shared" si="1"/>
        <v>24829.86</v>
      </c>
    </row>
    <row r="107" spans="1:7" s="21" customFormat="1" ht="28.5" outlineLevel="1" x14ac:dyDescent="0.25">
      <c r="A107" s="24"/>
      <c r="B107" s="89" t="s">
        <v>22</v>
      </c>
      <c r="C107" s="25" t="s">
        <v>4007</v>
      </c>
      <c r="D107" s="23" t="s">
        <v>2757</v>
      </c>
      <c r="E107" s="137">
        <v>1</v>
      </c>
      <c r="F107" s="20">
        <v>9339.25</v>
      </c>
      <c r="G107" s="20">
        <f t="shared" si="1"/>
        <v>9339.25</v>
      </c>
    </row>
    <row r="108" spans="1:7" s="21" customFormat="1" ht="28.5" outlineLevel="1" x14ac:dyDescent="0.25">
      <c r="A108" s="24"/>
      <c r="B108" s="89" t="s">
        <v>23</v>
      </c>
      <c r="C108" s="25" t="s">
        <v>4008</v>
      </c>
      <c r="D108" s="93" t="s">
        <v>3288</v>
      </c>
      <c r="E108" s="137">
        <v>115</v>
      </c>
      <c r="F108" s="20">
        <v>69.489999999999995</v>
      </c>
      <c r="G108" s="20">
        <f t="shared" si="1"/>
        <v>7991.35</v>
      </c>
    </row>
    <row r="109" spans="1:7" s="21" customFormat="1" ht="28.5" outlineLevel="1" x14ac:dyDescent="0.25">
      <c r="A109" s="24"/>
      <c r="B109" s="89" t="s">
        <v>24</v>
      </c>
      <c r="C109" s="138" t="s">
        <v>2349</v>
      </c>
      <c r="D109" s="93"/>
      <c r="E109" s="137"/>
      <c r="F109" s="93"/>
      <c r="G109" s="20">
        <f t="shared" si="1"/>
        <v>0</v>
      </c>
    </row>
    <row r="110" spans="1:7" s="21" customFormat="1" ht="28.5" outlineLevel="1" x14ac:dyDescent="0.25">
      <c r="A110" s="24"/>
      <c r="B110" s="89" t="s">
        <v>25</v>
      </c>
      <c r="C110" s="25" t="s">
        <v>4009</v>
      </c>
      <c r="D110" s="23" t="s">
        <v>3287</v>
      </c>
      <c r="E110" s="137">
        <v>391.5</v>
      </c>
      <c r="F110" s="20">
        <v>519.6</v>
      </c>
      <c r="G110" s="20">
        <f t="shared" si="1"/>
        <v>203423.4</v>
      </c>
    </row>
    <row r="111" spans="1:7" s="18" customFormat="1" ht="28.5" outlineLevel="1" x14ac:dyDescent="0.25">
      <c r="A111" s="49"/>
      <c r="B111" s="89" t="s">
        <v>26</v>
      </c>
      <c r="C111" s="25" t="s">
        <v>4010</v>
      </c>
      <c r="D111" s="23" t="s">
        <v>3287</v>
      </c>
      <c r="E111" s="137">
        <v>10.4</v>
      </c>
      <c r="F111" s="20">
        <v>1751.76</v>
      </c>
      <c r="G111" s="20">
        <f t="shared" si="1"/>
        <v>18218.3</v>
      </c>
    </row>
    <row r="112" spans="1:7" s="21" customFormat="1" ht="28.5" outlineLevel="1" x14ac:dyDescent="0.25">
      <c r="A112" s="24"/>
      <c r="B112" s="89" t="s">
        <v>27</v>
      </c>
      <c r="C112" s="25" t="s">
        <v>4011</v>
      </c>
      <c r="D112" s="93" t="s">
        <v>3288</v>
      </c>
      <c r="E112" s="137">
        <v>90.4</v>
      </c>
      <c r="F112" s="20">
        <v>9844.15</v>
      </c>
      <c r="G112" s="20">
        <f t="shared" si="1"/>
        <v>889911.16</v>
      </c>
    </row>
    <row r="113" spans="1:7" s="21" customFormat="1" ht="28.5" outlineLevel="1" x14ac:dyDescent="0.25">
      <c r="A113" s="24"/>
      <c r="B113" s="89" t="s">
        <v>28</v>
      </c>
      <c r="C113" s="25" t="s">
        <v>4012</v>
      </c>
      <c r="D113" s="23" t="s">
        <v>2757</v>
      </c>
      <c r="E113" s="137">
        <v>2</v>
      </c>
      <c r="F113" s="20">
        <v>23870.1</v>
      </c>
      <c r="G113" s="20">
        <f t="shared" si="1"/>
        <v>47740.2</v>
      </c>
    </row>
    <row r="114" spans="1:7" s="21" customFormat="1" ht="28.5" outlineLevel="1" x14ac:dyDescent="0.25">
      <c r="A114" s="24"/>
      <c r="B114" s="89" t="s">
        <v>29</v>
      </c>
      <c r="C114" s="25" t="s">
        <v>4013</v>
      </c>
      <c r="D114" s="93" t="s">
        <v>3288</v>
      </c>
      <c r="E114" s="137">
        <v>388</v>
      </c>
      <c r="F114" s="20">
        <v>622.39</v>
      </c>
      <c r="G114" s="20">
        <f t="shared" si="1"/>
        <v>241487.32</v>
      </c>
    </row>
    <row r="115" spans="1:7" s="21" customFormat="1" ht="28.5" outlineLevel="1" x14ac:dyDescent="0.25">
      <c r="A115" s="24"/>
      <c r="B115" s="90" t="s">
        <v>30</v>
      </c>
      <c r="C115" s="70" t="s">
        <v>2345</v>
      </c>
      <c r="D115" s="93"/>
      <c r="E115" s="137"/>
      <c r="F115" s="93"/>
      <c r="G115" s="20">
        <f t="shared" si="1"/>
        <v>0</v>
      </c>
    </row>
    <row r="116" spans="1:7" s="21" customFormat="1" ht="28.5" outlineLevel="1" x14ac:dyDescent="0.25">
      <c r="A116" s="24"/>
      <c r="B116" s="90" t="s">
        <v>31</v>
      </c>
      <c r="C116" s="92" t="s">
        <v>4014</v>
      </c>
      <c r="D116" s="23" t="s">
        <v>3287</v>
      </c>
      <c r="E116" s="137">
        <v>478.2</v>
      </c>
      <c r="F116" s="20">
        <v>732.78</v>
      </c>
      <c r="G116" s="20">
        <f t="shared" si="1"/>
        <v>350415.4</v>
      </c>
    </row>
    <row r="117" spans="1:7" s="7" customFormat="1" ht="28.5" outlineLevel="1" x14ac:dyDescent="0.25">
      <c r="A117" s="48"/>
      <c r="B117" s="90" t="s">
        <v>32</v>
      </c>
      <c r="C117" s="92" t="s">
        <v>4015</v>
      </c>
      <c r="D117" s="23" t="s">
        <v>3287</v>
      </c>
      <c r="E117" s="137">
        <v>102.8</v>
      </c>
      <c r="F117" s="20">
        <v>3747.61</v>
      </c>
      <c r="G117" s="20">
        <f t="shared" si="1"/>
        <v>385254.31</v>
      </c>
    </row>
    <row r="118" spans="1:7" s="17" customFormat="1" ht="28.5" outlineLevel="1" x14ac:dyDescent="0.25">
      <c r="A118" s="19"/>
      <c r="B118" s="90" t="s">
        <v>33</v>
      </c>
      <c r="C118" s="92" t="s">
        <v>4016</v>
      </c>
      <c r="D118" s="23" t="s">
        <v>2757</v>
      </c>
      <c r="E118" s="137">
        <v>158</v>
      </c>
      <c r="F118" s="20">
        <v>17441.330000000002</v>
      </c>
      <c r="G118" s="20">
        <f t="shared" si="1"/>
        <v>2755730.14</v>
      </c>
    </row>
    <row r="119" spans="1:7" s="17" customFormat="1" ht="42.75" outlineLevel="1" x14ac:dyDescent="0.25">
      <c r="A119" s="19"/>
      <c r="B119" s="90" t="s">
        <v>34</v>
      </c>
      <c r="C119" s="92" t="s">
        <v>4017</v>
      </c>
      <c r="D119" s="23" t="s">
        <v>2757</v>
      </c>
      <c r="E119" s="137">
        <v>117</v>
      </c>
      <c r="F119" s="20">
        <v>17277.099999999999</v>
      </c>
      <c r="G119" s="20">
        <f t="shared" si="1"/>
        <v>2021420.7</v>
      </c>
    </row>
    <row r="120" spans="1:7" s="17" customFormat="1" ht="28.5" outlineLevel="1" x14ac:dyDescent="0.25">
      <c r="A120" s="19"/>
      <c r="B120" s="90" t="s">
        <v>35</v>
      </c>
      <c r="C120" s="92" t="s">
        <v>4018</v>
      </c>
      <c r="D120" s="23" t="s">
        <v>2757</v>
      </c>
      <c r="E120" s="137">
        <v>2</v>
      </c>
      <c r="F120" s="20">
        <v>30762.28</v>
      </c>
      <c r="G120" s="20">
        <f t="shared" si="1"/>
        <v>61524.56</v>
      </c>
    </row>
    <row r="121" spans="1:7" s="17" customFormat="1" ht="28.5" outlineLevel="1" x14ac:dyDescent="0.25">
      <c r="A121" s="19"/>
      <c r="B121" s="90" t="s">
        <v>36</v>
      </c>
      <c r="C121" s="92" t="s">
        <v>4019</v>
      </c>
      <c r="D121" s="93" t="s">
        <v>3288</v>
      </c>
      <c r="E121" s="137">
        <v>474</v>
      </c>
      <c r="F121" s="20">
        <v>1011.86</v>
      </c>
      <c r="G121" s="20">
        <f t="shared" si="1"/>
        <v>479621.64</v>
      </c>
    </row>
    <row r="122" spans="1:7" s="17" customFormat="1" ht="28.5" outlineLevel="1" x14ac:dyDescent="0.25">
      <c r="A122" s="19"/>
      <c r="B122" s="90" t="s">
        <v>37</v>
      </c>
      <c r="C122" s="92" t="s">
        <v>4020</v>
      </c>
      <c r="D122" s="93" t="s">
        <v>3288</v>
      </c>
      <c r="E122" s="137">
        <v>272</v>
      </c>
      <c r="F122" s="20">
        <v>253.84</v>
      </c>
      <c r="G122" s="20">
        <f t="shared" si="1"/>
        <v>69044.479999999996</v>
      </c>
    </row>
    <row r="123" spans="1:7" s="3" customFormat="1" ht="28.5" outlineLevel="1" x14ac:dyDescent="0.25">
      <c r="A123" s="10"/>
      <c r="B123" s="90" t="s">
        <v>1866</v>
      </c>
      <c r="C123" s="92" t="s">
        <v>4021</v>
      </c>
      <c r="D123" s="93" t="s">
        <v>3288</v>
      </c>
      <c r="E123" s="137">
        <v>1662</v>
      </c>
      <c r="F123" s="20">
        <v>35.75</v>
      </c>
      <c r="G123" s="20">
        <f t="shared" si="1"/>
        <v>59416.5</v>
      </c>
    </row>
    <row r="124" spans="1:7" s="17" customFormat="1" ht="28.5" outlineLevel="1" x14ac:dyDescent="0.25">
      <c r="A124" s="19"/>
      <c r="B124" s="90" t="s">
        <v>1867</v>
      </c>
      <c r="C124" s="70" t="s">
        <v>2346</v>
      </c>
      <c r="D124" s="93"/>
      <c r="E124" s="137"/>
      <c r="F124" s="93"/>
      <c r="G124" s="20">
        <f t="shared" si="1"/>
        <v>0</v>
      </c>
    </row>
    <row r="125" spans="1:7" s="17" customFormat="1" ht="28.5" outlineLevel="1" x14ac:dyDescent="0.25">
      <c r="A125" s="19"/>
      <c r="B125" s="90" t="s">
        <v>1868</v>
      </c>
      <c r="C125" s="92" t="s">
        <v>4022</v>
      </c>
      <c r="D125" s="23" t="s">
        <v>3287</v>
      </c>
      <c r="E125" s="137">
        <v>298.3</v>
      </c>
      <c r="F125" s="20">
        <v>266.31</v>
      </c>
      <c r="G125" s="20">
        <f t="shared" si="1"/>
        <v>79440.27</v>
      </c>
    </row>
    <row r="126" spans="1:7" s="7" customFormat="1" ht="28.5" outlineLevel="1" x14ac:dyDescent="0.25">
      <c r="A126" s="48"/>
      <c r="B126" s="90" t="s">
        <v>1869</v>
      </c>
      <c r="C126" s="92" t="s">
        <v>4023</v>
      </c>
      <c r="D126" s="23" t="s">
        <v>3287</v>
      </c>
      <c r="E126" s="137">
        <v>12.3</v>
      </c>
      <c r="F126" s="20">
        <v>6213.94</v>
      </c>
      <c r="G126" s="20">
        <f t="shared" si="1"/>
        <v>76431.460000000006</v>
      </c>
    </row>
    <row r="127" spans="1:7" s="17" customFormat="1" ht="28.5" outlineLevel="1" x14ac:dyDescent="0.25">
      <c r="A127" s="19"/>
      <c r="B127" s="90" t="s">
        <v>1870</v>
      </c>
      <c r="C127" s="92" t="s">
        <v>4024</v>
      </c>
      <c r="D127" s="23" t="s">
        <v>2757</v>
      </c>
      <c r="E127" s="137">
        <v>45</v>
      </c>
      <c r="F127" s="20">
        <v>17444.240000000002</v>
      </c>
      <c r="G127" s="20">
        <f t="shared" si="1"/>
        <v>784990.8</v>
      </c>
    </row>
    <row r="128" spans="1:7" s="17" customFormat="1" ht="28.5" outlineLevel="1" x14ac:dyDescent="0.25">
      <c r="A128" s="19"/>
      <c r="B128" s="90" t="s">
        <v>1871</v>
      </c>
      <c r="C128" s="92" t="s">
        <v>4025</v>
      </c>
      <c r="D128" s="23" t="s">
        <v>2757</v>
      </c>
      <c r="E128" s="137">
        <v>2</v>
      </c>
      <c r="F128" s="20">
        <v>46808.5</v>
      </c>
      <c r="G128" s="20">
        <f t="shared" si="1"/>
        <v>93617</v>
      </c>
    </row>
    <row r="129" spans="1:7" s="17" customFormat="1" ht="28.5" outlineLevel="1" x14ac:dyDescent="0.25">
      <c r="A129" s="19"/>
      <c r="B129" s="90" t="s">
        <v>1872</v>
      </c>
      <c r="C129" s="92" t="s">
        <v>4026</v>
      </c>
      <c r="D129" s="93" t="s">
        <v>3288</v>
      </c>
      <c r="E129" s="137">
        <v>174</v>
      </c>
      <c r="F129" s="20">
        <v>793.17</v>
      </c>
      <c r="G129" s="20">
        <f t="shared" si="1"/>
        <v>138011.57999999999</v>
      </c>
    </row>
    <row r="130" spans="1:7" s="17" customFormat="1" ht="28.5" outlineLevel="1" x14ac:dyDescent="0.25">
      <c r="A130" s="19"/>
      <c r="B130" s="90" t="s">
        <v>1873</v>
      </c>
      <c r="C130" s="92" t="s">
        <v>4027</v>
      </c>
      <c r="D130" s="93" t="s">
        <v>3288</v>
      </c>
      <c r="E130" s="137">
        <v>571</v>
      </c>
      <c r="F130" s="20">
        <v>297.04000000000002</v>
      </c>
      <c r="G130" s="20">
        <f t="shared" si="1"/>
        <v>169609.84</v>
      </c>
    </row>
    <row r="131" spans="1:7" s="17" customFormat="1" ht="28.5" outlineLevel="1" x14ac:dyDescent="0.25">
      <c r="A131" s="19"/>
      <c r="B131" s="90" t="s">
        <v>1874</v>
      </c>
      <c r="C131" s="92" t="s">
        <v>4028</v>
      </c>
      <c r="D131" s="23" t="s">
        <v>2757</v>
      </c>
      <c r="E131" s="137">
        <v>2</v>
      </c>
      <c r="F131" s="20">
        <v>12414.93</v>
      </c>
      <c r="G131" s="20">
        <f t="shared" si="1"/>
        <v>24829.86</v>
      </c>
    </row>
    <row r="132" spans="1:7" s="17" customFormat="1" ht="28.5" outlineLevel="1" x14ac:dyDescent="0.25">
      <c r="A132" s="19"/>
      <c r="B132" s="90" t="s">
        <v>1875</v>
      </c>
      <c r="C132" s="92" t="s">
        <v>4029</v>
      </c>
      <c r="D132" s="23" t="s">
        <v>2757</v>
      </c>
      <c r="E132" s="137">
        <v>1</v>
      </c>
      <c r="F132" s="20">
        <v>9339.25</v>
      </c>
      <c r="G132" s="20">
        <f t="shared" si="1"/>
        <v>9339.25</v>
      </c>
    </row>
    <row r="133" spans="1:7" s="17" customFormat="1" ht="28.5" outlineLevel="1" x14ac:dyDescent="0.25">
      <c r="A133" s="19"/>
      <c r="B133" s="90" t="s">
        <v>1876</v>
      </c>
      <c r="C133" s="92" t="s">
        <v>4030</v>
      </c>
      <c r="D133" s="93" t="s">
        <v>3288</v>
      </c>
      <c r="E133" s="137">
        <v>327</v>
      </c>
      <c r="F133" s="20">
        <v>52.52</v>
      </c>
      <c r="G133" s="20">
        <f t="shared" si="1"/>
        <v>17174.04</v>
      </c>
    </row>
    <row r="134" spans="1:7" s="17" customFormat="1" ht="28.5" outlineLevel="1" x14ac:dyDescent="0.25">
      <c r="A134" s="19"/>
      <c r="B134" s="90" t="s">
        <v>1877</v>
      </c>
      <c r="C134" s="70" t="s">
        <v>2347</v>
      </c>
      <c r="D134" s="93"/>
      <c r="E134" s="137"/>
      <c r="F134" s="93"/>
      <c r="G134" s="20">
        <f t="shared" si="1"/>
        <v>0</v>
      </c>
    </row>
    <row r="135" spans="1:7" s="17" customFormat="1" ht="28.5" outlineLevel="1" x14ac:dyDescent="0.25">
      <c r="A135" s="19"/>
      <c r="B135" s="90" t="s">
        <v>1878</v>
      </c>
      <c r="C135" s="92" t="s">
        <v>4031</v>
      </c>
      <c r="D135" s="23" t="s">
        <v>3287</v>
      </c>
      <c r="E135" s="137">
        <v>104.1</v>
      </c>
      <c r="F135" s="20">
        <v>194.74</v>
      </c>
      <c r="G135" s="20">
        <f t="shared" si="1"/>
        <v>20272.43</v>
      </c>
    </row>
    <row r="136" spans="1:7" s="7" customFormat="1" ht="28.5" outlineLevel="1" x14ac:dyDescent="0.25">
      <c r="A136" s="48"/>
      <c r="B136" s="90" t="s">
        <v>1879</v>
      </c>
      <c r="C136" s="92" t="s">
        <v>4032</v>
      </c>
      <c r="D136" s="23" t="s">
        <v>3287</v>
      </c>
      <c r="E136" s="137">
        <v>12.4</v>
      </c>
      <c r="F136" s="20">
        <v>1751.65</v>
      </c>
      <c r="G136" s="20">
        <f t="shared" si="1"/>
        <v>21720.46</v>
      </c>
    </row>
    <row r="137" spans="1:7" s="17" customFormat="1" ht="28.5" outlineLevel="1" x14ac:dyDescent="0.25">
      <c r="A137" s="19"/>
      <c r="B137" s="90" t="s">
        <v>1880</v>
      </c>
      <c r="C137" s="92" t="s">
        <v>4033</v>
      </c>
      <c r="D137" s="23" t="s">
        <v>2757</v>
      </c>
      <c r="E137" s="137">
        <v>2</v>
      </c>
      <c r="F137" s="20">
        <v>46808.5</v>
      </c>
      <c r="G137" s="20">
        <f t="shared" si="1"/>
        <v>93617</v>
      </c>
    </row>
    <row r="138" spans="1:7" s="17" customFormat="1" ht="28.5" outlineLevel="1" x14ac:dyDescent="0.25">
      <c r="A138" s="19"/>
      <c r="B138" s="90" t="s">
        <v>1881</v>
      </c>
      <c r="C138" s="92" t="s">
        <v>4034</v>
      </c>
      <c r="D138" s="93" t="s">
        <v>3288</v>
      </c>
      <c r="E138" s="137">
        <v>216</v>
      </c>
      <c r="F138" s="20">
        <v>776.29</v>
      </c>
      <c r="G138" s="20">
        <f t="shared" si="1"/>
        <v>167678.64000000001</v>
      </c>
    </row>
    <row r="139" spans="1:7" s="17" customFormat="1" ht="28.5" outlineLevel="1" x14ac:dyDescent="0.25">
      <c r="A139" s="19"/>
      <c r="B139" s="90" t="s">
        <v>1882</v>
      </c>
      <c r="C139" s="92" t="s">
        <v>4035</v>
      </c>
      <c r="D139" s="93" t="s">
        <v>3288</v>
      </c>
      <c r="E139" s="137">
        <v>278</v>
      </c>
      <c r="F139" s="20">
        <v>312.89</v>
      </c>
      <c r="G139" s="20">
        <f t="shared" ref="G139:G202" si="2">E139*F139</f>
        <v>86983.42</v>
      </c>
    </row>
    <row r="140" spans="1:7" s="17" customFormat="1" ht="28.5" outlineLevel="1" x14ac:dyDescent="0.25">
      <c r="A140" s="19"/>
      <c r="B140" s="90" t="s">
        <v>1883</v>
      </c>
      <c r="C140" s="92" t="s">
        <v>4036</v>
      </c>
      <c r="D140" s="23" t="s">
        <v>2757</v>
      </c>
      <c r="E140" s="137">
        <v>2</v>
      </c>
      <c r="F140" s="20">
        <v>10085.719999999999</v>
      </c>
      <c r="G140" s="20">
        <f t="shared" si="2"/>
        <v>20171.439999999999</v>
      </c>
    </row>
    <row r="141" spans="1:7" s="17" customFormat="1" ht="28.5" outlineLevel="1" x14ac:dyDescent="0.25">
      <c r="A141" s="19"/>
      <c r="B141" s="90" t="s">
        <v>1884</v>
      </c>
      <c r="C141" s="92" t="s">
        <v>4037</v>
      </c>
      <c r="D141" s="23" t="s">
        <v>2757</v>
      </c>
      <c r="E141" s="137">
        <v>1</v>
      </c>
      <c r="F141" s="20">
        <v>2940.98</v>
      </c>
      <c r="G141" s="20">
        <f t="shared" si="2"/>
        <v>2940.98</v>
      </c>
    </row>
    <row r="142" spans="1:7" s="17" customFormat="1" ht="28.5" outlineLevel="1" x14ac:dyDescent="0.25">
      <c r="A142" s="19"/>
      <c r="B142" s="90" t="s">
        <v>1885</v>
      </c>
      <c r="C142" s="92" t="s">
        <v>4038</v>
      </c>
      <c r="D142" s="93" t="s">
        <v>3288</v>
      </c>
      <c r="E142" s="137">
        <v>984</v>
      </c>
      <c r="F142" s="20">
        <v>20.76</v>
      </c>
      <c r="G142" s="20">
        <f t="shared" si="2"/>
        <v>20427.84</v>
      </c>
    </row>
    <row r="143" spans="1:7" s="17" customFormat="1" ht="28.5" outlineLevel="1" x14ac:dyDescent="0.25">
      <c r="A143" s="19"/>
      <c r="B143" s="90" t="s">
        <v>1886</v>
      </c>
      <c r="C143" s="70" t="s">
        <v>2348</v>
      </c>
      <c r="D143" s="93"/>
      <c r="E143" s="137"/>
      <c r="F143" s="93"/>
      <c r="G143" s="20">
        <f t="shared" si="2"/>
        <v>0</v>
      </c>
    </row>
    <row r="144" spans="1:7" s="17" customFormat="1" ht="28.5" outlineLevel="1" x14ac:dyDescent="0.25">
      <c r="A144" s="19"/>
      <c r="B144" s="90" t="s">
        <v>1887</v>
      </c>
      <c r="C144" s="92" t="s">
        <v>4039</v>
      </c>
      <c r="D144" s="23" t="s">
        <v>3287</v>
      </c>
      <c r="E144" s="137">
        <v>1557.5</v>
      </c>
      <c r="F144" s="20">
        <v>159.22</v>
      </c>
      <c r="G144" s="20">
        <f t="shared" si="2"/>
        <v>247985.15</v>
      </c>
    </row>
    <row r="145" spans="1:7" s="7" customFormat="1" ht="28.5" outlineLevel="1" x14ac:dyDescent="0.25">
      <c r="A145" s="48"/>
      <c r="B145" s="90" t="s">
        <v>1888</v>
      </c>
      <c r="C145" s="92" t="s">
        <v>4040</v>
      </c>
      <c r="D145" s="23" t="s">
        <v>3287</v>
      </c>
      <c r="E145" s="137">
        <v>9.1999999999999993</v>
      </c>
      <c r="F145" s="20">
        <v>1750.87</v>
      </c>
      <c r="G145" s="20">
        <f t="shared" si="2"/>
        <v>16108</v>
      </c>
    </row>
    <row r="146" spans="1:7" s="17" customFormat="1" ht="42.75" outlineLevel="1" x14ac:dyDescent="0.25">
      <c r="A146" s="19"/>
      <c r="B146" s="90" t="s">
        <v>1889</v>
      </c>
      <c r="C146" s="92" t="s">
        <v>4041</v>
      </c>
      <c r="D146" s="93" t="s">
        <v>3288</v>
      </c>
      <c r="E146" s="137">
        <v>77</v>
      </c>
      <c r="F146" s="20">
        <v>15784.77</v>
      </c>
      <c r="G146" s="20">
        <f t="shared" si="2"/>
        <v>1215427.29</v>
      </c>
    </row>
    <row r="147" spans="1:7" s="17" customFormat="1" ht="28.5" outlineLevel="1" x14ac:dyDescent="0.25">
      <c r="A147" s="19"/>
      <c r="B147" s="89" t="s">
        <v>1890</v>
      </c>
      <c r="C147" s="92" t="s">
        <v>4042</v>
      </c>
      <c r="D147" s="93" t="s">
        <v>3288</v>
      </c>
      <c r="E147" s="137">
        <v>387</v>
      </c>
      <c r="F147" s="20">
        <v>745.12</v>
      </c>
      <c r="G147" s="20">
        <f t="shared" si="2"/>
        <v>288361.44</v>
      </c>
    </row>
    <row r="148" spans="1:7" s="17" customFormat="1" ht="28.5" outlineLevel="1" x14ac:dyDescent="0.25">
      <c r="A148" s="19"/>
      <c r="B148" s="90" t="s">
        <v>1891</v>
      </c>
      <c r="C148" s="92" t="s">
        <v>4043</v>
      </c>
      <c r="D148" s="93" t="s">
        <v>3288</v>
      </c>
      <c r="E148" s="137">
        <v>5058</v>
      </c>
      <c r="F148" s="20">
        <v>188.67</v>
      </c>
      <c r="G148" s="20">
        <f t="shared" si="2"/>
        <v>954292.86</v>
      </c>
    </row>
    <row r="149" spans="1:7" s="21" customFormat="1" ht="28.5" outlineLevel="1" x14ac:dyDescent="0.25">
      <c r="A149" s="24"/>
      <c r="B149" s="90" t="s">
        <v>1892</v>
      </c>
      <c r="C149" s="92" t="s">
        <v>4044</v>
      </c>
      <c r="D149" s="23" t="s">
        <v>2757</v>
      </c>
      <c r="E149" s="137">
        <v>2</v>
      </c>
      <c r="F149" s="20">
        <v>10085.719999999999</v>
      </c>
      <c r="G149" s="20">
        <f t="shared" si="2"/>
        <v>20171.439999999999</v>
      </c>
    </row>
    <row r="150" spans="1:7" s="17" customFormat="1" ht="42.75" outlineLevel="1" x14ac:dyDescent="0.25">
      <c r="A150" s="19"/>
      <c r="B150" s="90" t="s">
        <v>1893</v>
      </c>
      <c r="C150" s="92" t="s">
        <v>4045</v>
      </c>
      <c r="D150" s="23" t="s">
        <v>2757</v>
      </c>
      <c r="E150" s="137">
        <v>1</v>
      </c>
      <c r="F150" s="20">
        <v>2940.98</v>
      </c>
      <c r="G150" s="20">
        <f t="shared" si="2"/>
        <v>2940.98</v>
      </c>
    </row>
    <row r="151" spans="1:7" s="17" customFormat="1" ht="28.5" outlineLevel="1" x14ac:dyDescent="0.25">
      <c r="A151" s="19"/>
      <c r="B151" s="90" t="s">
        <v>1894</v>
      </c>
      <c r="C151" s="92" t="s">
        <v>4046</v>
      </c>
      <c r="D151" s="93" t="s">
        <v>3288</v>
      </c>
      <c r="E151" s="137">
        <v>241</v>
      </c>
      <c r="F151" s="20">
        <v>20.54</v>
      </c>
      <c r="G151" s="20">
        <f t="shared" si="2"/>
        <v>4950.1400000000003</v>
      </c>
    </row>
    <row r="152" spans="1:7" s="17" customFormat="1" ht="28.5" outlineLevel="1" x14ac:dyDescent="0.25">
      <c r="A152" s="19"/>
      <c r="B152" s="90" t="s">
        <v>1895</v>
      </c>
      <c r="C152" s="70" t="s">
        <v>2349</v>
      </c>
      <c r="D152" s="93"/>
      <c r="E152" s="137"/>
      <c r="F152" s="93"/>
      <c r="G152" s="20">
        <f t="shared" si="2"/>
        <v>0</v>
      </c>
    </row>
    <row r="153" spans="1:7" s="17" customFormat="1" ht="28.5" outlineLevel="1" x14ac:dyDescent="0.25">
      <c r="A153" s="19"/>
      <c r="B153" s="90" t="s">
        <v>1896</v>
      </c>
      <c r="C153" s="92" t="s">
        <v>4047</v>
      </c>
      <c r="D153" s="23" t="s">
        <v>3287</v>
      </c>
      <c r="E153" s="137">
        <v>27.9</v>
      </c>
      <c r="F153" s="20">
        <v>576.54999999999995</v>
      </c>
      <c r="G153" s="20">
        <f t="shared" si="2"/>
        <v>16085.75</v>
      </c>
    </row>
    <row r="154" spans="1:7" s="7" customFormat="1" ht="28.5" outlineLevel="1" x14ac:dyDescent="0.25">
      <c r="A154" s="48"/>
      <c r="B154" s="90" t="s">
        <v>1897</v>
      </c>
      <c r="C154" s="92" t="s">
        <v>4048</v>
      </c>
      <c r="D154" s="23" t="s">
        <v>3287</v>
      </c>
      <c r="E154" s="137">
        <v>2.9</v>
      </c>
      <c r="F154" s="20">
        <v>1749.57</v>
      </c>
      <c r="G154" s="20">
        <f t="shared" si="2"/>
        <v>5073.75</v>
      </c>
    </row>
    <row r="155" spans="1:7" s="17" customFormat="1" ht="28.5" outlineLevel="1" x14ac:dyDescent="0.25">
      <c r="A155" s="19"/>
      <c r="B155" s="90" t="s">
        <v>1898</v>
      </c>
      <c r="C155" s="92" t="s">
        <v>4049</v>
      </c>
      <c r="D155" s="93" t="s">
        <v>3288</v>
      </c>
      <c r="E155" s="137">
        <v>86</v>
      </c>
      <c r="F155" s="20">
        <v>1226.27</v>
      </c>
      <c r="G155" s="20">
        <f t="shared" si="2"/>
        <v>105459.22</v>
      </c>
    </row>
    <row r="156" spans="1:7" s="17" customFormat="1" ht="28.5" outlineLevel="1" x14ac:dyDescent="0.25">
      <c r="A156" s="19"/>
      <c r="B156" s="90" t="s">
        <v>1899</v>
      </c>
      <c r="C156" s="70" t="s">
        <v>3820</v>
      </c>
      <c r="D156" s="93"/>
      <c r="E156" s="137"/>
      <c r="F156" s="93"/>
      <c r="G156" s="20">
        <f t="shared" si="2"/>
        <v>0</v>
      </c>
    </row>
    <row r="157" spans="1:7" s="17" customFormat="1" ht="28.5" outlineLevel="1" x14ac:dyDescent="0.25">
      <c r="A157" s="19"/>
      <c r="B157" s="90" t="s">
        <v>1900</v>
      </c>
      <c r="C157" s="92" t="s">
        <v>4050</v>
      </c>
      <c r="D157" s="23" t="s">
        <v>3287</v>
      </c>
      <c r="E157" s="137">
        <v>787.3</v>
      </c>
      <c r="F157" s="20">
        <v>165.97</v>
      </c>
      <c r="G157" s="20">
        <f t="shared" si="2"/>
        <v>130668.18</v>
      </c>
    </row>
    <row r="158" spans="1:7" s="7" customFormat="1" ht="28.5" outlineLevel="1" x14ac:dyDescent="0.25">
      <c r="A158" s="48"/>
      <c r="B158" s="90" t="s">
        <v>1901</v>
      </c>
      <c r="C158" s="92" t="s">
        <v>4051</v>
      </c>
      <c r="D158" s="23" t="s">
        <v>2757</v>
      </c>
      <c r="E158" s="137">
        <v>34</v>
      </c>
      <c r="F158" s="20">
        <v>18665.96</v>
      </c>
      <c r="G158" s="20">
        <f t="shared" si="2"/>
        <v>634642.64</v>
      </c>
    </row>
    <row r="159" spans="1:7" s="17" customFormat="1" ht="28.5" outlineLevel="1" x14ac:dyDescent="0.25">
      <c r="A159" s="19"/>
      <c r="B159" s="89" t="s">
        <v>1902</v>
      </c>
      <c r="C159" s="92" t="s">
        <v>4052</v>
      </c>
      <c r="D159" s="93" t="s">
        <v>3288</v>
      </c>
      <c r="E159" s="137">
        <v>136</v>
      </c>
      <c r="F159" s="20">
        <v>817.94</v>
      </c>
      <c r="G159" s="20">
        <f t="shared" si="2"/>
        <v>111239.84</v>
      </c>
    </row>
    <row r="160" spans="1:7" s="17" customFormat="1" ht="28.5" outlineLevel="1" x14ac:dyDescent="0.25">
      <c r="A160" s="19"/>
      <c r="B160" s="90" t="s">
        <v>1903</v>
      </c>
      <c r="C160" s="92" t="s">
        <v>4053</v>
      </c>
      <c r="D160" s="93" t="s">
        <v>3288</v>
      </c>
      <c r="E160" s="137">
        <v>1829</v>
      </c>
      <c r="F160" s="20">
        <v>238.71</v>
      </c>
      <c r="G160" s="20">
        <f t="shared" si="2"/>
        <v>436600.59</v>
      </c>
    </row>
    <row r="161" spans="1:7" s="21" customFormat="1" ht="28.5" outlineLevel="1" x14ac:dyDescent="0.25">
      <c r="A161" s="24"/>
      <c r="B161" s="90" t="s">
        <v>1904</v>
      </c>
      <c r="C161" s="92" t="s">
        <v>4054</v>
      </c>
      <c r="D161" s="23" t="s">
        <v>2757</v>
      </c>
      <c r="E161" s="137">
        <v>2</v>
      </c>
      <c r="F161" s="20">
        <v>12414.93</v>
      </c>
      <c r="G161" s="20">
        <f t="shared" si="2"/>
        <v>24829.86</v>
      </c>
    </row>
    <row r="162" spans="1:7" s="17" customFormat="1" ht="28.5" outlineLevel="1" x14ac:dyDescent="0.25">
      <c r="A162" s="19"/>
      <c r="B162" s="90" t="s">
        <v>1905</v>
      </c>
      <c r="C162" s="92" t="s">
        <v>4055</v>
      </c>
      <c r="D162" s="93" t="s">
        <v>2350</v>
      </c>
      <c r="E162" s="137">
        <v>1</v>
      </c>
      <c r="F162" s="20">
        <v>9336.68</v>
      </c>
      <c r="G162" s="20">
        <f t="shared" si="2"/>
        <v>9336.68</v>
      </c>
    </row>
    <row r="163" spans="1:7" s="17" customFormat="1" ht="28.5" outlineLevel="1" x14ac:dyDescent="0.25">
      <c r="A163" s="19"/>
      <c r="B163" s="90" t="s">
        <v>1906</v>
      </c>
      <c r="C163" s="92" t="s">
        <v>4056</v>
      </c>
      <c r="D163" s="93" t="s">
        <v>3288</v>
      </c>
      <c r="E163" s="137">
        <v>1329</v>
      </c>
      <c r="F163" s="20">
        <v>60.49</v>
      </c>
      <c r="G163" s="20">
        <f t="shared" si="2"/>
        <v>80391.210000000006</v>
      </c>
    </row>
    <row r="164" spans="1:7" s="17" customFormat="1" ht="28.5" outlineLevel="1" x14ac:dyDescent="0.25">
      <c r="A164" s="19"/>
      <c r="B164" s="90" t="s">
        <v>1907</v>
      </c>
      <c r="C164" s="70" t="s">
        <v>968</v>
      </c>
      <c r="D164" s="93"/>
      <c r="E164" s="137"/>
      <c r="F164" s="93"/>
      <c r="G164" s="20">
        <f t="shared" si="2"/>
        <v>0</v>
      </c>
    </row>
    <row r="165" spans="1:7" s="17" customFormat="1" ht="28.5" outlineLevel="1" x14ac:dyDescent="0.25">
      <c r="A165" s="19"/>
      <c r="B165" s="90" t="s">
        <v>1908</v>
      </c>
      <c r="C165" s="92" t="s">
        <v>4057</v>
      </c>
      <c r="D165" s="23" t="s">
        <v>3287</v>
      </c>
      <c r="E165" s="137">
        <v>792.7</v>
      </c>
      <c r="F165" s="20">
        <v>141.41999999999999</v>
      </c>
      <c r="G165" s="20">
        <f t="shared" si="2"/>
        <v>112103.63</v>
      </c>
    </row>
    <row r="166" spans="1:7" s="7" customFormat="1" ht="28.5" outlineLevel="1" x14ac:dyDescent="0.25">
      <c r="A166" s="48"/>
      <c r="B166" s="90" t="s">
        <v>1909</v>
      </c>
      <c r="C166" s="92" t="s">
        <v>4058</v>
      </c>
      <c r="D166" s="23" t="s">
        <v>3287</v>
      </c>
      <c r="E166" s="137">
        <v>9.6</v>
      </c>
      <c r="F166" s="20">
        <v>1752.75</v>
      </c>
      <c r="G166" s="20">
        <f t="shared" si="2"/>
        <v>16826.400000000001</v>
      </c>
    </row>
    <row r="167" spans="1:7" s="17" customFormat="1" ht="28.5" outlineLevel="1" x14ac:dyDescent="0.25">
      <c r="A167" s="19"/>
      <c r="B167" s="90" t="s">
        <v>1910</v>
      </c>
      <c r="C167" s="92" t="s">
        <v>4059</v>
      </c>
      <c r="D167" s="93" t="s">
        <v>3288</v>
      </c>
      <c r="E167" s="137">
        <v>6482</v>
      </c>
      <c r="F167" s="20">
        <v>324.31</v>
      </c>
      <c r="G167" s="20">
        <f t="shared" si="2"/>
        <v>2102177.42</v>
      </c>
    </row>
    <row r="168" spans="1:7" s="17" customFormat="1" ht="28.5" outlineLevel="1" x14ac:dyDescent="0.25">
      <c r="A168" s="19"/>
      <c r="B168" s="90" t="s">
        <v>1911</v>
      </c>
      <c r="C168" s="92" t="s">
        <v>4060</v>
      </c>
      <c r="D168" s="23" t="s">
        <v>2757</v>
      </c>
      <c r="E168" s="137">
        <v>2</v>
      </c>
      <c r="F168" s="20">
        <v>17673.86</v>
      </c>
      <c r="G168" s="20">
        <f t="shared" si="2"/>
        <v>35347.72</v>
      </c>
    </row>
    <row r="169" spans="1:7" s="17" customFormat="1" ht="28.5" outlineLevel="1" x14ac:dyDescent="0.25">
      <c r="A169" s="19"/>
      <c r="B169" s="90" t="s">
        <v>1912</v>
      </c>
      <c r="C169" s="92" t="s">
        <v>4061</v>
      </c>
      <c r="D169" s="93" t="s">
        <v>2350</v>
      </c>
      <c r="E169" s="137">
        <v>1</v>
      </c>
      <c r="F169" s="20">
        <v>8811.68</v>
      </c>
      <c r="G169" s="20">
        <f t="shared" si="2"/>
        <v>8811.68</v>
      </c>
    </row>
    <row r="170" spans="1:7" s="17" customFormat="1" ht="28.5" outlineLevel="1" x14ac:dyDescent="0.25">
      <c r="A170" s="19"/>
      <c r="B170" s="90" t="s">
        <v>1913</v>
      </c>
      <c r="C170" s="92" t="s">
        <v>4062</v>
      </c>
      <c r="D170" s="93" t="s">
        <v>3288</v>
      </c>
      <c r="E170" s="137">
        <v>6000</v>
      </c>
      <c r="F170" s="20">
        <v>66.989999999999995</v>
      </c>
      <c r="G170" s="20">
        <f t="shared" si="2"/>
        <v>401940</v>
      </c>
    </row>
    <row r="171" spans="1:7" s="17" customFormat="1" ht="28.5" outlineLevel="1" x14ac:dyDescent="0.25">
      <c r="A171" s="19"/>
      <c r="B171" s="90" t="s">
        <v>1914</v>
      </c>
      <c r="C171" s="70" t="s">
        <v>765</v>
      </c>
      <c r="D171" s="93"/>
      <c r="E171" s="137"/>
      <c r="F171" s="93"/>
      <c r="G171" s="20">
        <f t="shared" si="2"/>
        <v>0</v>
      </c>
    </row>
    <row r="172" spans="1:7" s="17" customFormat="1" ht="28.5" outlineLevel="1" x14ac:dyDescent="0.25">
      <c r="A172" s="19"/>
      <c r="B172" s="90" t="s">
        <v>1915</v>
      </c>
      <c r="C172" s="92" t="s">
        <v>4063</v>
      </c>
      <c r="D172" s="23" t="s">
        <v>3287</v>
      </c>
      <c r="E172" s="137">
        <v>2216</v>
      </c>
      <c r="F172" s="20">
        <v>142.83000000000001</v>
      </c>
      <c r="G172" s="20">
        <f t="shared" si="2"/>
        <v>316511.28000000003</v>
      </c>
    </row>
    <row r="173" spans="1:7" s="7" customFormat="1" ht="28.5" outlineLevel="1" x14ac:dyDescent="0.25">
      <c r="A173" s="48"/>
      <c r="B173" s="90" t="s">
        <v>1916</v>
      </c>
      <c r="C173" s="92" t="s">
        <v>4064</v>
      </c>
      <c r="D173" s="23" t="s">
        <v>3287</v>
      </c>
      <c r="E173" s="137">
        <v>4.8</v>
      </c>
      <c r="F173" s="20">
        <v>1753.92</v>
      </c>
      <c r="G173" s="20">
        <f t="shared" si="2"/>
        <v>8418.82</v>
      </c>
    </row>
    <row r="174" spans="1:7" s="17" customFormat="1" ht="42.75" outlineLevel="1" x14ac:dyDescent="0.25">
      <c r="A174" s="19"/>
      <c r="B174" s="90" t="s">
        <v>1917</v>
      </c>
      <c r="C174" s="92" t="s">
        <v>4065</v>
      </c>
      <c r="D174" s="93" t="s">
        <v>3288</v>
      </c>
      <c r="E174" s="137">
        <v>169</v>
      </c>
      <c r="F174" s="20">
        <v>15863.13</v>
      </c>
      <c r="G174" s="20">
        <f t="shared" si="2"/>
        <v>2680868.9700000002</v>
      </c>
    </row>
    <row r="175" spans="1:7" s="17" customFormat="1" ht="28.5" outlineLevel="1" x14ac:dyDescent="0.25">
      <c r="A175" s="19"/>
      <c r="B175" s="89" t="s">
        <v>1918</v>
      </c>
      <c r="C175" s="92" t="s">
        <v>4066</v>
      </c>
      <c r="D175" s="93" t="s">
        <v>3288</v>
      </c>
      <c r="E175" s="137">
        <v>156</v>
      </c>
      <c r="F175" s="20">
        <v>847.13</v>
      </c>
      <c r="G175" s="20">
        <f t="shared" si="2"/>
        <v>132152.28</v>
      </c>
    </row>
    <row r="176" spans="1:7" s="17" customFormat="1" ht="28.5" outlineLevel="1" x14ac:dyDescent="0.25">
      <c r="A176" s="19"/>
      <c r="B176" s="90" t="s">
        <v>1919</v>
      </c>
      <c r="C176" s="92" t="s">
        <v>4067</v>
      </c>
      <c r="D176" s="93" t="s">
        <v>3288</v>
      </c>
      <c r="E176" s="137">
        <v>6045</v>
      </c>
      <c r="F176" s="20">
        <v>196.48</v>
      </c>
      <c r="G176" s="20">
        <f t="shared" si="2"/>
        <v>1187721.6000000001</v>
      </c>
    </row>
    <row r="177" spans="1:7" s="21" customFormat="1" ht="28.5" outlineLevel="1" x14ac:dyDescent="0.25">
      <c r="A177" s="24"/>
      <c r="B177" s="90" t="s">
        <v>1920</v>
      </c>
      <c r="C177" s="92" t="s">
        <v>4068</v>
      </c>
      <c r="D177" s="23" t="s">
        <v>2757</v>
      </c>
      <c r="E177" s="137">
        <v>2</v>
      </c>
      <c r="F177" s="20">
        <v>14659.93</v>
      </c>
      <c r="G177" s="20">
        <f t="shared" si="2"/>
        <v>29319.86</v>
      </c>
    </row>
    <row r="178" spans="1:7" s="17" customFormat="1" ht="28.5" outlineLevel="1" x14ac:dyDescent="0.25">
      <c r="A178" s="19"/>
      <c r="B178" s="90" t="s">
        <v>1921</v>
      </c>
      <c r="C178" s="92" t="s">
        <v>4069</v>
      </c>
      <c r="D178" s="93" t="s">
        <v>2350</v>
      </c>
      <c r="E178" s="137">
        <v>1</v>
      </c>
      <c r="F178" s="20">
        <v>11314.85</v>
      </c>
      <c r="G178" s="20">
        <f t="shared" si="2"/>
        <v>11314.85</v>
      </c>
    </row>
    <row r="179" spans="1:7" s="17" customFormat="1" ht="28.5" outlineLevel="1" x14ac:dyDescent="0.25">
      <c r="A179" s="19"/>
      <c r="B179" s="90" t="s">
        <v>1922</v>
      </c>
      <c r="C179" s="92" t="s">
        <v>4070</v>
      </c>
      <c r="D179" s="93" t="s">
        <v>3288</v>
      </c>
      <c r="E179" s="137">
        <v>2286</v>
      </c>
      <c r="F179" s="20">
        <v>53.93</v>
      </c>
      <c r="G179" s="20">
        <f t="shared" si="2"/>
        <v>123283.98</v>
      </c>
    </row>
    <row r="180" spans="1:7" s="17" customFormat="1" ht="28.5" outlineLevel="1" x14ac:dyDescent="0.25">
      <c r="A180" s="19"/>
      <c r="B180" s="90" t="s">
        <v>1923</v>
      </c>
      <c r="C180" s="139" t="s">
        <v>2748</v>
      </c>
      <c r="D180" s="140"/>
      <c r="E180" s="120"/>
      <c r="F180" s="87"/>
      <c r="G180" s="20">
        <f t="shared" si="2"/>
        <v>0</v>
      </c>
    </row>
    <row r="181" spans="1:7" s="17" customFormat="1" ht="28.5" outlineLevel="1" x14ac:dyDescent="0.25">
      <c r="A181" s="19"/>
      <c r="B181" s="90" t="s">
        <v>1924</v>
      </c>
      <c r="C181" s="103" t="s">
        <v>3821</v>
      </c>
      <c r="D181" s="87"/>
      <c r="E181" s="120"/>
      <c r="F181" s="93"/>
      <c r="G181" s="20">
        <f t="shared" si="2"/>
        <v>0</v>
      </c>
    </row>
    <row r="182" spans="1:7" s="8" customFormat="1" ht="28.5" x14ac:dyDescent="0.25">
      <c r="A182" s="29"/>
      <c r="B182" s="89" t="s">
        <v>1925</v>
      </c>
      <c r="C182" s="26" t="s">
        <v>4071</v>
      </c>
      <c r="D182" s="93" t="s">
        <v>3288</v>
      </c>
      <c r="E182" s="120">
        <v>2180</v>
      </c>
      <c r="F182" s="20">
        <v>2483.08</v>
      </c>
      <c r="G182" s="20">
        <f t="shared" si="2"/>
        <v>5413114.4000000004</v>
      </c>
    </row>
    <row r="183" spans="1:7" s="9" customFormat="1" ht="28.5" outlineLevel="1" x14ac:dyDescent="0.25">
      <c r="B183" s="89" t="s">
        <v>1926</v>
      </c>
      <c r="C183" s="26" t="s">
        <v>4072</v>
      </c>
      <c r="D183" s="93" t="s">
        <v>3288</v>
      </c>
      <c r="E183" s="120">
        <v>142</v>
      </c>
      <c r="F183" s="20">
        <v>1245.98</v>
      </c>
      <c r="G183" s="20">
        <f t="shared" si="2"/>
        <v>176929.16</v>
      </c>
    </row>
    <row r="184" spans="1:7" s="21" customFormat="1" ht="28.5" outlineLevel="1" x14ac:dyDescent="0.25">
      <c r="B184" s="89" t="s">
        <v>1927</v>
      </c>
      <c r="C184" s="26" t="s">
        <v>4073</v>
      </c>
      <c r="D184" s="23" t="s">
        <v>2757</v>
      </c>
      <c r="E184" s="120">
        <v>2</v>
      </c>
      <c r="F184" s="20">
        <v>21619.47</v>
      </c>
      <c r="G184" s="20">
        <f t="shared" si="2"/>
        <v>43238.94</v>
      </c>
    </row>
    <row r="185" spans="1:7" s="21" customFormat="1" ht="28.5" outlineLevel="1" x14ac:dyDescent="0.25">
      <c r="B185" s="89" t="s">
        <v>1928</v>
      </c>
      <c r="C185" s="26" t="s">
        <v>4074</v>
      </c>
      <c r="D185" s="93" t="s">
        <v>3288</v>
      </c>
      <c r="E185" s="120">
        <v>20</v>
      </c>
      <c r="F185" s="20">
        <v>1281.17</v>
      </c>
      <c r="G185" s="20">
        <f t="shared" si="2"/>
        <v>25623.4</v>
      </c>
    </row>
    <row r="186" spans="1:7" s="21" customFormat="1" ht="42.75" outlineLevel="1" x14ac:dyDescent="0.25">
      <c r="B186" s="90" t="s">
        <v>1929</v>
      </c>
      <c r="C186" s="103" t="s">
        <v>3822</v>
      </c>
      <c r="D186" s="87"/>
      <c r="E186" s="120"/>
      <c r="F186" s="93"/>
      <c r="G186" s="20">
        <f t="shared" si="2"/>
        <v>0</v>
      </c>
    </row>
    <row r="187" spans="1:7" s="21" customFormat="1" ht="28.5" outlineLevel="1" x14ac:dyDescent="0.25">
      <c r="B187" s="90" t="s">
        <v>1930</v>
      </c>
      <c r="C187" s="27" t="s">
        <v>4075</v>
      </c>
      <c r="D187" s="93" t="s">
        <v>3288</v>
      </c>
      <c r="E187" s="120">
        <v>475.5</v>
      </c>
      <c r="F187" s="20">
        <v>527.61</v>
      </c>
      <c r="G187" s="20">
        <f t="shared" si="2"/>
        <v>250878.56</v>
      </c>
    </row>
    <row r="188" spans="1:7" s="9" customFormat="1" ht="42.75" outlineLevel="1" x14ac:dyDescent="0.25">
      <c r="B188" s="90" t="s">
        <v>1931</v>
      </c>
      <c r="C188" s="92" t="s">
        <v>4077</v>
      </c>
      <c r="D188" s="93" t="s">
        <v>3288</v>
      </c>
      <c r="E188" s="137">
        <v>537.6</v>
      </c>
      <c r="F188" s="20">
        <v>11379.9</v>
      </c>
      <c r="G188" s="20">
        <f t="shared" si="2"/>
        <v>6117834.2400000002</v>
      </c>
    </row>
    <row r="189" spans="1:7" s="17" customFormat="1" ht="28.5" outlineLevel="1" x14ac:dyDescent="0.25">
      <c r="B189" s="90" t="s">
        <v>1932</v>
      </c>
      <c r="C189" s="27" t="s">
        <v>4076</v>
      </c>
      <c r="D189" s="23" t="s">
        <v>2757</v>
      </c>
      <c r="E189" s="120">
        <v>4</v>
      </c>
      <c r="F189" s="20">
        <v>104449.19</v>
      </c>
      <c r="G189" s="20">
        <f t="shared" si="2"/>
        <v>417796.76</v>
      </c>
    </row>
    <row r="190" spans="1:7" s="17" customFormat="1" ht="28.5" outlineLevel="1" x14ac:dyDescent="0.25">
      <c r="B190" s="90" t="s">
        <v>1933</v>
      </c>
      <c r="C190" s="27" t="s">
        <v>4078</v>
      </c>
      <c r="D190" s="23" t="s">
        <v>2757</v>
      </c>
      <c r="E190" s="120">
        <v>2</v>
      </c>
      <c r="F190" s="20">
        <v>38075.410000000003</v>
      </c>
      <c r="G190" s="20">
        <f t="shared" si="2"/>
        <v>76150.820000000007</v>
      </c>
    </row>
    <row r="191" spans="1:7" s="17" customFormat="1" ht="28.5" outlineLevel="1" x14ac:dyDescent="0.25">
      <c r="B191" s="90" t="s">
        <v>1934</v>
      </c>
      <c r="C191" s="27" t="s">
        <v>4079</v>
      </c>
      <c r="D191" s="23" t="s">
        <v>2757</v>
      </c>
      <c r="E191" s="120">
        <v>72</v>
      </c>
      <c r="F191" s="20">
        <v>4728.87</v>
      </c>
      <c r="G191" s="20">
        <f t="shared" si="2"/>
        <v>340478.64</v>
      </c>
    </row>
    <row r="192" spans="1:7" s="17" customFormat="1" ht="28.5" outlineLevel="1" x14ac:dyDescent="0.25">
      <c r="B192" s="90" t="s">
        <v>1935</v>
      </c>
      <c r="C192" s="27" t="s">
        <v>4080</v>
      </c>
      <c r="D192" s="93" t="s">
        <v>3288</v>
      </c>
      <c r="E192" s="120">
        <v>537.6</v>
      </c>
      <c r="F192" s="20">
        <v>1793.57</v>
      </c>
      <c r="G192" s="20">
        <f t="shared" si="2"/>
        <v>964223.23</v>
      </c>
    </row>
    <row r="193" spans="2:7" s="17" customFormat="1" ht="28.5" outlineLevel="1" x14ac:dyDescent="0.25">
      <c r="B193" s="90" t="s">
        <v>1936</v>
      </c>
      <c r="C193" s="27" t="s">
        <v>4081</v>
      </c>
      <c r="D193" s="87" t="s">
        <v>769</v>
      </c>
      <c r="E193" s="120">
        <v>1</v>
      </c>
      <c r="F193" s="20">
        <v>201589.4</v>
      </c>
      <c r="G193" s="20">
        <f t="shared" si="2"/>
        <v>201589.4</v>
      </c>
    </row>
    <row r="194" spans="2:7" s="17" customFormat="1" ht="28.5" outlineLevel="1" x14ac:dyDescent="0.25">
      <c r="B194" s="90" t="s">
        <v>1937</v>
      </c>
      <c r="C194" s="27" t="s">
        <v>4082</v>
      </c>
      <c r="D194" s="93" t="s">
        <v>3288</v>
      </c>
      <c r="E194" s="120">
        <v>537.6</v>
      </c>
      <c r="F194" s="20">
        <v>120.62</v>
      </c>
      <c r="G194" s="20">
        <f t="shared" si="2"/>
        <v>64845.31</v>
      </c>
    </row>
    <row r="195" spans="2:7" s="17" customFormat="1" ht="28.5" outlineLevel="1" x14ac:dyDescent="0.25">
      <c r="B195" s="90" t="s">
        <v>1938</v>
      </c>
      <c r="C195" s="70" t="s">
        <v>3823</v>
      </c>
      <c r="D195" s="87"/>
      <c r="E195" s="120"/>
      <c r="F195" s="93"/>
      <c r="G195" s="20">
        <f t="shared" si="2"/>
        <v>0</v>
      </c>
    </row>
    <row r="196" spans="2:7" s="17" customFormat="1" ht="14.25" outlineLevel="1" x14ac:dyDescent="0.25">
      <c r="B196" s="90" t="s">
        <v>1939</v>
      </c>
      <c r="C196" s="92" t="s">
        <v>4083</v>
      </c>
      <c r="D196" s="87" t="s">
        <v>769</v>
      </c>
      <c r="E196" s="120">
        <v>1</v>
      </c>
      <c r="F196" s="20">
        <v>27613.64</v>
      </c>
      <c r="G196" s="20">
        <f t="shared" si="2"/>
        <v>27613.64</v>
      </c>
    </row>
    <row r="197" spans="2:7" s="9" customFormat="1" ht="28.5" outlineLevel="1" x14ac:dyDescent="0.25">
      <c r="B197" s="90" t="s">
        <v>1940</v>
      </c>
      <c r="C197" s="70" t="s">
        <v>3824</v>
      </c>
      <c r="D197" s="87"/>
      <c r="E197" s="120"/>
      <c r="F197" s="93"/>
      <c r="G197" s="20">
        <f t="shared" si="2"/>
        <v>0</v>
      </c>
    </row>
    <row r="198" spans="2:7" s="17" customFormat="1" ht="28.5" outlineLevel="1" x14ac:dyDescent="0.25">
      <c r="B198" s="90" t="s">
        <v>1941</v>
      </c>
      <c r="C198" s="92" t="s">
        <v>4084</v>
      </c>
      <c r="D198" s="87" t="s">
        <v>769</v>
      </c>
      <c r="E198" s="120">
        <v>1</v>
      </c>
      <c r="F198" s="20">
        <v>18409.099999999999</v>
      </c>
      <c r="G198" s="20">
        <f t="shared" si="2"/>
        <v>18409.099999999999</v>
      </c>
    </row>
    <row r="199" spans="2:7" s="9" customFormat="1" ht="28.5" outlineLevel="1" x14ac:dyDescent="0.25">
      <c r="B199" s="90" t="s">
        <v>1942</v>
      </c>
      <c r="C199" s="92" t="s">
        <v>4085</v>
      </c>
      <c r="D199" s="87" t="s">
        <v>769</v>
      </c>
      <c r="E199" s="120">
        <v>1</v>
      </c>
      <c r="F199" s="20">
        <v>290055.58</v>
      </c>
      <c r="G199" s="20">
        <f t="shared" si="2"/>
        <v>290055.58</v>
      </c>
    </row>
    <row r="200" spans="2:7" s="17" customFormat="1" ht="42.75" outlineLevel="1" x14ac:dyDescent="0.25">
      <c r="B200" s="90" t="s">
        <v>1507</v>
      </c>
      <c r="C200" s="62" t="s">
        <v>4086</v>
      </c>
      <c r="D200" s="83" t="s">
        <v>3825</v>
      </c>
      <c r="E200" s="120">
        <v>32</v>
      </c>
      <c r="F200" s="20">
        <v>8451.2800000000007</v>
      </c>
      <c r="G200" s="20">
        <f t="shared" si="2"/>
        <v>270440.96000000002</v>
      </c>
    </row>
    <row r="201" spans="2:7" s="17" customFormat="1" ht="57" outlineLevel="1" x14ac:dyDescent="0.25">
      <c r="B201" s="90" t="s">
        <v>1943</v>
      </c>
      <c r="C201" s="70" t="s">
        <v>770</v>
      </c>
      <c r="D201" s="87"/>
      <c r="E201" s="120"/>
      <c r="F201" s="93"/>
      <c r="G201" s="20">
        <f t="shared" si="2"/>
        <v>0</v>
      </c>
    </row>
    <row r="202" spans="2:7" s="17" customFormat="1" ht="28.5" outlineLevel="1" x14ac:dyDescent="0.25">
      <c r="B202" s="90" t="s">
        <v>1944</v>
      </c>
      <c r="C202" s="27" t="s">
        <v>4089</v>
      </c>
      <c r="D202" s="93" t="s">
        <v>3288</v>
      </c>
      <c r="E202" s="120">
        <v>93</v>
      </c>
      <c r="F202" s="20">
        <v>1856.48</v>
      </c>
      <c r="G202" s="20">
        <f t="shared" si="2"/>
        <v>172652.64</v>
      </c>
    </row>
    <row r="203" spans="2:7" s="9" customFormat="1" outlineLevel="1" x14ac:dyDescent="0.25">
      <c r="B203" s="90" t="s">
        <v>1945</v>
      </c>
      <c r="C203" s="27" t="s">
        <v>4088</v>
      </c>
      <c r="D203" s="23" t="s">
        <v>2757</v>
      </c>
      <c r="E203" s="120">
        <v>2</v>
      </c>
      <c r="F203" s="20">
        <v>25026.28</v>
      </c>
      <c r="G203" s="20">
        <f t="shared" ref="G203:G265" si="3">E203*F203</f>
        <v>50052.56</v>
      </c>
    </row>
    <row r="204" spans="2:7" s="17" customFormat="1" ht="28.5" outlineLevel="1" x14ac:dyDescent="0.25">
      <c r="B204" s="90" t="s">
        <v>1946</v>
      </c>
      <c r="C204" s="27" t="s">
        <v>4087</v>
      </c>
      <c r="D204" s="93" t="s">
        <v>3288</v>
      </c>
      <c r="E204" s="120">
        <v>93</v>
      </c>
      <c r="F204" s="20">
        <v>1054.44</v>
      </c>
      <c r="G204" s="20">
        <f t="shared" si="3"/>
        <v>98062.92</v>
      </c>
    </row>
    <row r="205" spans="2:7" s="17" customFormat="1" ht="28.5" outlineLevel="1" x14ac:dyDescent="0.25">
      <c r="B205" s="90" t="s">
        <v>1947</v>
      </c>
      <c r="C205" s="27" t="s">
        <v>4090</v>
      </c>
      <c r="D205" s="23" t="s">
        <v>2757</v>
      </c>
      <c r="E205" s="120">
        <v>2</v>
      </c>
      <c r="F205" s="20">
        <v>21350.07</v>
      </c>
      <c r="G205" s="20">
        <f t="shared" si="3"/>
        <v>42700.14</v>
      </c>
    </row>
    <row r="206" spans="2:7" s="17" customFormat="1" ht="42.75" outlineLevel="1" x14ac:dyDescent="0.25">
      <c r="B206" s="90" t="s">
        <v>6733</v>
      </c>
      <c r="C206" s="62" t="s">
        <v>4091</v>
      </c>
      <c r="D206" s="83" t="s">
        <v>3825</v>
      </c>
      <c r="E206" s="120">
        <v>260</v>
      </c>
      <c r="F206" s="20">
        <v>933.65</v>
      </c>
      <c r="G206" s="20">
        <f t="shared" si="3"/>
        <v>242749</v>
      </c>
    </row>
    <row r="207" spans="2:7" s="17" customFormat="1" ht="28.5" outlineLevel="1" x14ac:dyDescent="0.25">
      <c r="B207" s="90" t="s">
        <v>1948</v>
      </c>
      <c r="C207" s="70" t="s">
        <v>4092</v>
      </c>
      <c r="D207" s="87"/>
      <c r="E207" s="120"/>
      <c r="F207" s="87"/>
      <c r="G207" s="20">
        <f t="shared" si="3"/>
        <v>0</v>
      </c>
    </row>
    <row r="208" spans="2:7" s="17" customFormat="1" ht="28.5" outlineLevel="1" x14ac:dyDescent="0.25">
      <c r="B208" s="90" t="s">
        <v>1949</v>
      </c>
      <c r="C208" s="27" t="s">
        <v>4093</v>
      </c>
      <c r="D208" s="93" t="s">
        <v>3288</v>
      </c>
      <c r="E208" s="120">
        <v>466</v>
      </c>
      <c r="F208" s="20">
        <v>104.68</v>
      </c>
      <c r="G208" s="20">
        <f t="shared" si="3"/>
        <v>48780.88</v>
      </c>
    </row>
    <row r="209" spans="1:7" s="9" customFormat="1" ht="28.5" outlineLevel="1" x14ac:dyDescent="0.25">
      <c r="B209" s="90" t="s">
        <v>1950</v>
      </c>
      <c r="C209" s="27" t="s">
        <v>4094</v>
      </c>
      <c r="D209" s="93" t="s">
        <v>3288</v>
      </c>
      <c r="E209" s="120">
        <v>537</v>
      </c>
      <c r="F209" s="20">
        <v>595.51</v>
      </c>
      <c r="G209" s="20">
        <f t="shared" si="3"/>
        <v>319788.87</v>
      </c>
    </row>
    <row r="210" spans="1:7" s="17" customFormat="1" ht="28.5" outlineLevel="1" x14ac:dyDescent="0.25">
      <c r="B210" s="90" t="s">
        <v>1951</v>
      </c>
      <c r="C210" s="94" t="s">
        <v>4095</v>
      </c>
      <c r="D210" s="23" t="s">
        <v>2757</v>
      </c>
      <c r="E210" s="120">
        <v>2</v>
      </c>
      <c r="F210" s="20">
        <v>8626.4599999999991</v>
      </c>
      <c r="G210" s="20">
        <f t="shared" si="3"/>
        <v>17252.919999999998</v>
      </c>
    </row>
    <row r="211" spans="1:7" s="17" customFormat="1" ht="28.5" outlineLevel="1" x14ac:dyDescent="0.25">
      <c r="B211" s="90" t="s">
        <v>1952</v>
      </c>
      <c r="C211" s="27" t="s">
        <v>4096</v>
      </c>
      <c r="D211" s="87" t="s">
        <v>2350</v>
      </c>
      <c r="E211" s="120">
        <v>1</v>
      </c>
      <c r="F211" s="20">
        <v>18532.580000000002</v>
      </c>
      <c r="G211" s="20">
        <f t="shared" si="3"/>
        <v>18532.580000000002</v>
      </c>
    </row>
    <row r="212" spans="1:7" s="17" customFormat="1" ht="28.5" outlineLevel="1" x14ac:dyDescent="0.25">
      <c r="B212" s="90" t="s">
        <v>1953</v>
      </c>
      <c r="C212" s="27" t="s">
        <v>4097</v>
      </c>
      <c r="D212" s="23" t="s">
        <v>2757</v>
      </c>
      <c r="E212" s="120">
        <v>5</v>
      </c>
      <c r="F212" s="20">
        <v>3607.73</v>
      </c>
      <c r="G212" s="20">
        <f t="shared" si="3"/>
        <v>18038.650000000001</v>
      </c>
    </row>
    <row r="213" spans="1:7" s="17" customFormat="1" ht="42.75" outlineLevel="1" x14ac:dyDescent="0.25">
      <c r="B213" s="90" t="s">
        <v>1954</v>
      </c>
      <c r="C213" s="70" t="s">
        <v>3826</v>
      </c>
      <c r="D213" s="87"/>
      <c r="E213" s="120"/>
      <c r="F213" s="87"/>
      <c r="G213" s="20">
        <f t="shared" si="3"/>
        <v>0</v>
      </c>
    </row>
    <row r="214" spans="1:7" s="17" customFormat="1" ht="28.5" outlineLevel="1" x14ac:dyDescent="0.25">
      <c r="B214" s="90" t="s">
        <v>1955</v>
      </c>
      <c r="C214" s="27" t="s">
        <v>4098</v>
      </c>
      <c r="D214" s="93" t="s">
        <v>3288</v>
      </c>
      <c r="E214" s="120">
        <v>3254</v>
      </c>
      <c r="F214" s="20">
        <v>76.63</v>
      </c>
      <c r="G214" s="20">
        <f t="shared" si="3"/>
        <v>249354.02</v>
      </c>
    </row>
    <row r="215" spans="1:7" s="9" customFormat="1" ht="28.5" outlineLevel="1" x14ac:dyDescent="0.25">
      <c r="B215" s="90" t="s">
        <v>1956</v>
      </c>
      <c r="C215" s="27" t="s">
        <v>4099</v>
      </c>
      <c r="D215" s="93" t="s">
        <v>3288</v>
      </c>
      <c r="E215" s="120">
        <v>3420</v>
      </c>
      <c r="F215" s="20">
        <v>784.26</v>
      </c>
      <c r="G215" s="20">
        <f t="shared" si="3"/>
        <v>2682169.2000000002</v>
      </c>
    </row>
    <row r="216" spans="1:7" s="17" customFormat="1" ht="28.5" outlineLevel="1" x14ac:dyDescent="0.25">
      <c r="B216" s="90" t="s">
        <v>1957</v>
      </c>
      <c r="C216" s="94" t="s">
        <v>4100</v>
      </c>
      <c r="D216" s="23" t="s">
        <v>2757</v>
      </c>
      <c r="E216" s="120">
        <v>7</v>
      </c>
      <c r="F216" s="20">
        <v>24982.17</v>
      </c>
      <c r="G216" s="20">
        <f t="shared" si="3"/>
        <v>174875.19</v>
      </c>
    </row>
    <row r="217" spans="1:7" s="17" customFormat="1" ht="28.5" outlineLevel="1" x14ac:dyDescent="0.25">
      <c r="B217" s="90" t="s">
        <v>1958</v>
      </c>
      <c r="C217" s="27" t="s">
        <v>4101</v>
      </c>
      <c r="D217" s="87" t="s">
        <v>2350</v>
      </c>
      <c r="E217" s="120">
        <v>2</v>
      </c>
      <c r="F217" s="20">
        <v>20132.150000000001</v>
      </c>
      <c r="G217" s="20">
        <f t="shared" si="3"/>
        <v>40264.300000000003</v>
      </c>
    </row>
    <row r="218" spans="1:7" s="17" customFormat="1" ht="28.5" outlineLevel="1" x14ac:dyDescent="0.25">
      <c r="B218" s="90" t="s">
        <v>1959</v>
      </c>
      <c r="C218" s="27" t="s">
        <v>4102</v>
      </c>
      <c r="D218" s="23" t="s">
        <v>2757</v>
      </c>
      <c r="E218" s="120">
        <v>25</v>
      </c>
      <c r="F218" s="20">
        <v>3607.28</v>
      </c>
      <c r="G218" s="20">
        <f t="shared" si="3"/>
        <v>90182</v>
      </c>
    </row>
    <row r="219" spans="1:7" s="17" customFormat="1" ht="28.5" outlineLevel="1" x14ac:dyDescent="0.2">
      <c r="B219" s="90" t="s">
        <v>1960</v>
      </c>
      <c r="C219" s="139" t="s">
        <v>2744</v>
      </c>
      <c r="D219" s="141"/>
      <c r="E219" s="120"/>
      <c r="F219" s="126"/>
      <c r="G219" s="20">
        <f t="shared" si="3"/>
        <v>0</v>
      </c>
    </row>
    <row r="220" spans="1:7" s="9" customFormat="1" ht="28.5" outlineLevel="1" x14ac:dyDescent="0.25">
      <c r="B220" s="90" t="s">
        <v>1961</v>
      </c>
      <c r="C220" s="103" t="s">
        <v>771</v>
      </c>
      <c r="D220" s="90"/>
      <c r="E220" s="123"/>
      <c r="F220" s="87"/>
      <c r="G220" s="20">
        <f t="shared" si="3"/>
        <v>0</v>
      </c>
    </row>
    <row r="221" spans="1:7" s="8" customFormat="1" x14ac:dyDescent="0.25">
      <c r="A221" s="29"/>
      <c r="B221" s="90" t="s">
        <v>1962</v>
      </c>
      <c r="C221" s="94" t="s">
        <v>4103</v>
      </c>
      <c r="D221" s="23" t="s">
        <v>2757</v>
      </c>
      <c r="E221" s="123">
        <v>3</v>
      </c>
      <c r="F221" s="20">
        <v>1298.3599999999999</v>
      </c>
      <c r="G221" s="20">
        <f t="shared" si="3"/>
        <v>3895.08</v>
      </c>
    </row>
    <row r="222" spans="1:7" s="7" customFormat="1" ht="14.25" outlineLevel="1" x14ac:dyDescent="0.25">
      <c r="B222" s="90" t="s">
        <v>1963</v>
      </c>
      <c r="C222" s="94" t="s">
        <v>4104</v>
      </c>
      <c r="D222" s="93" t="s">
        <v>3288</v>
      </c>
      <c r="E222" s="123">
        <v>160</v>
      </c>
      <c r="F222" s="20">
        <v>34.729999999999997</v>
      </c>
      <c r="G222" s="20">
        <f t="shared" si="3"/>
        <v>5556.8</v>
      </c>
    </row>
    <row r="223" spans="1:7" s="17" customFormat="1" ht="28.5" outlineLevel="1" x14ac:dyDescent="0.25">
      <c r="B223" s="90" t="s">
        <v>1964</v>
      </c>
      <c r="C223" s="94" t="s">
        <v>4105</v>
      </c>
      <c r="D223" s="93" t="s">
        <v>3288</v>
      </c>
      <c r="E223" s="123">
        <v>160</v>
      </c>
      <c r="F223" s="20">
        <v>75.69</v>
      </c>
      <c r="G223" s="20">
        <f t="shared" si="3"/>
        <v>12110.4</v>
      </c>
    </row>
    <row r="224" spans="1:7" s="17" customFormat="1" ht="14.25" outlineLevel="1" x14ac:dyDescent="0.25">
      <c r="B224" s="90" t="s">
        <v>1965</v>
      </c>
      <c r="C224" s="94" t="s">
        <v>4106</v>
      </c>
      <c r="D224" s="23" t="s">
        <v>2757</v>
      </c>
      <c r="E224" s="123">
        <v>2</v>
      </c>
      <c r="F224" s="20">
        <v>1184.26</v>
      </c>
      <c r="G224" s="20">
        <f t="shared" si="3"/>
        <v>2368.52</v>
      </c>
    </row>
    <row r="225" spans="2:7" s="17" customFormat="1" ht="28.5" outlineLevel="1" x14ac:dyDescent="0.25">
      <c r="B225" s="90" t="s">
        <v>1966</v>
      </c>
      <c r="C225" s="94" t="s">
        <v>4107</v>
      </c>
      <c r="D225" s="23" t="s">
        <v>2757</v>
      </c>
      <c r="E225" s="123">
        <v>4</v>
      </c>
      <c r="F225" s="20">
        <v>72244.5</v>
      </c>
      <c r="G225" s="20">
        <f t="shared" si="3"/>
        <v>288978</v>
      </c>
    </row>
    <row r="226" spans="2:7" s="17" customFormat="1" ht="28.5" outlineLevel="1" x14ac:dyDescent="0.25">
      <c r="B226" s="90" t="s">
        <v>1967</v>
      </c>
      <c r="C226" s="94" t="s">
        <v>4108</v>
      </c>
      <c r="D226" s="23" t="s">
        <v>2757</v>
      </c>
      <c r="E226" s="123">
        <v>2</v>
      </c>
      <c r="F226" s="20">
        <v>22248.080000000002</v>
      </c>
      <c r="G226" s="20">
        <f t="shared" si="3"/>
        <v>44496.160000000003</v>
      </c>
    </row>
    <row r="227" spans="2:7" s="17" customFormat="1" ht="28.5" outlineLevel="1" x14ac:dyDescent="0.25">
      <c r="B227" s="90" t="s">
        <v>1968</v>
      </c>
      <c r="C227" s="94" t="s">
        <v>4109</v>
      </c>
      <c r="D227" s="23" t="s">
        <v>2757</v>
      </c>
      <c r="E227" s="123">
        <v>2</v>
      </c>
      <c r="F227" s="20">
        <v>470307.6</v>
      </c>
      <c r="G227" s="20">
        <f t="shared" si="3"/>
        <v>940615.2</v>
      </c>
    </row>
    <row r="228" spans="2:7" s="17" customFormat="1" ht="28.5" outlineLevel="1" x14ac:dyDescent="0.25">
      <c r="B228" s="90" t="s">
        <v>1969</v>
      </c>
      <c r="C228" s="94" t="s">
        <v>4110</v>
      </c>
      <c r="D228" s="23" t="s">
        <v>2757</v>
      </c>
      <c r="E228" s="123">
        <v>2</v>
      </c>
      <c r="F228" s="20">
        <v>16248.29</v>
      </c>
      <c r="G228" s="20">
        <f t="shared" si="3"/>
        <v>32496.58</v>
      </c>
    </row>
    <row r="229" spans="2:7" s="17" customFormat="1" ht="14.25" outlineLevel="1" x14ac:dyDescent="0.25">
      <c r="B229" s="90" t="s">
        <v>1970</v>
      </c>
      <c r="C229" s="94" t="s">
        <v>4111</v>
      </c>
      <c r="D229" s="23" t="s">
        <v>2757</v>
      </c>
      <c r="E229" s="123">
        <v>8</v>
      </c>
      <c r="F229" s="20">
        <v>24086.18</v>
      </c>
      <c r="G229" s="20">
        <f t="shared" si="3"/>
        <v>192689.44</v>
      </c>
    </row>
    <row r="230" spans="2:7" s="17" customFormat="1" ht="14.25" outlineLevel="1" x14ac:dyDescent="0.25">
      <c r="B230" s="90" t="s">
        <v>1971</v>
      </c>
      <c r="C230" s="94" t="s">
        <v>4112</v>
      </c>
      <c r="D230" s="93" t="s">
        <v>3288</v>
      </c>
      <c r="E230" s="123">
        <v>319</v>
      </c>
      <c r="F230" s="20">
        <v>1452.64</v>
      </c>
      <c r="G230" s="20">
        <f t="shared" si="3"/>
        <v>463392.16</v>
      </c>
    </row>
    <row r="231" spans="2:7" s="17" customFormat="1" ht="14.25" outlineLevel="1" x14ac:dyDescent="0.25">
      <c r="B231" s="90" t="s">
        <v>1972</v>
      </c>
      <c r="C231" s="94" t="s">
        <v>4113</v>
      </c>
      <c r="D231" s="23" t="s">
        <v>2757</v>
      </c>
      <c r="E231" s="123">
        <v>8</v>
      </c>
      <c r="F231" s="20">
        <v>9124.57</v>
      </c>
      <c r="G231" s="20">
        <f t="shared" si="3"/>
        <v>72996.56</v>
      </c>
    </row>
    <row r="232" spans="2:7" s="17" customFormat="1" ht="28.5" outlineLevel="1" x14ac:dyDescent="0.25">
      <c r="B232" s="90" t="s">
        <v>1973</v>
      </c>
      <c r="C232" s="94" t="s">
        <v>4114</v>
      </c>
      <c r="D232" s="23" t="s">
        <v>2757</v>
      </c>
      <c r="E232" s="123">
        <v>8</v>
      </c>
      <c r="F232" s="20">
        <v>132062.85</v>
      </c>
      <c r="G232" s="20">
        <f t="shared" si="3"/>
        <v>1056502.8</v>
      </c>
    </row>
    <row r="233" spans="2:7" s="17" customFormat="1" ht="14.25" outlineLevel="1" x14ac:dyDescent="0.25">
      <c r="B233" s="90" t="s">
        <v>1974</v>
      </c>
      <c r="C233" s="94" t="s">
        <v>4115</v>
      </c>
      <c r="D233" s="23" t="s">
        <v>2757</v>
      </c>
      <c r="E233" s="123">
        <v>4</v>
      </c>
      <c r="F233" s="20">
        <v>57256.23</v>
      </c>
      <c r="G233" s="20">
        <f t="shared" si="3"/>
        <v>229024.92</v>
      </c>
    </row>
    <row r="234" spans="2:7" s="17" customFormat="1" ht="42.75" outlineLevel="1" x14ac:dyDescent="0.25">
      <c r="B234" s="90" t="s">
        <v>6729</v>
      </c>
      <c r="C234" s="94" t="s">
        <v>4116</v>
      </c>
      <c r="D234" s="23" t="s">
        <v>2757</v>
      </c>
      <c r="E234" s="123">
        <v>8</v>
      </c>
      <c r="F234" s="20">
        <v>19922.21</v>
      </c>
      <c r="G234" s="20">
        <f t="shared" si="3"/>
        <v>159377.68</v>
      </c>
    </row>
    <row r="235" spans="2:7" s="17" customFormat="1" ht="28.5" outlineLevel="1" x14ac:dyDescent="0.25">
      <c r="B235" s="90" t="s">
        <v>1975</v>
      </c>
      <c r="C235" s="176" t="s">
        <v>772</v>
      </c>
      <c r="D235" s="90"/>
      <c r="E235" s="123"/>
      <c r="F235" s="87"/>
      <c r="G235" s="20">
        <f t="shared" si="3"/>
        <v>0</v>
      </c>
    </row>
    <row r="236" spans="2:7" s="17" customFormat="1" ht="14.25" outlineLevel="1" x14ac:dyDescent="0.25">
      <c r="B236" s="90" t="s">
        <v>1976</v>
      </c>
      <c r="C236" s="94" t="s">
        <v>4117</v>
      </c>
      <c r="D236" s="23" t="s">
        <v>2757</v>
      </c>
      <c r="E236" s="123">
        <v>15</v>
      </c>
      <c r="F236" s="20">
        <v>1736.89</v>
      </c>
      <c r="G236" s="20">
        <f t="shared" si="3"/>
        <v>26053.35</v>
      </c>
    </row>
    <row r="237" spans="2:7" s="7" customFormat="1" ht="14.25" outlineLevel="1" x14ac:dyDescent="0.25">
      <c r="B237" s="90" t="s">
        <v>1977</v>
      </c>
      <c r="C237" s="94" t="s">
        <v>4118</v>
      </c>
      <c r="D237" s="93" t="s">
        <v>3288</v>
      </c>
      <c r="E237" s="123">
        <v>730</v>
      </c>
      <c r="F237" s="20">
        <v>22.81</v>
      </c>
      <c r="G237" s="20">
        <f t="shared" si="3"/>
        <v>16651.3</v>
      </c>
    </row>
    <row r="238" spans="2:7" s="17" customFormat="1" ht="28.5" outlineLevel="1" x14ac:dyDescent="0.25">
      <c r="B238" s="90" t="s">
        <v>1978</v>
      </c>
      <c r="C238" s="94" t="s">
        <v>4119</v>
      </c>
      <c r="D238" s="93" t="s">
        <v>3288</v>
      </c>
      <c r="E238" s="123">
        <v>451</v>
      </c>
      <c r="F238" s="20">
        <v>72.680000000000007</v>
      </c>
      <c r="G238" s="20">
        <f t="shared" si="3"/>
        <v>32778.68</v>
      </c>
    </row>
    <row r="239" spans="2:7" s="17" customFormat="1" ht="14.25" outlineLevel="1" x14ac:dyDescent="0.25">
      <c r="B239" s="90" t="s">
        <v>1979</v>
      </c>
      <c r="C239" s="94" t="s">
        <v>4120</v>
      </c>
      <c r="D239" s="23" t="s">
        <v>2757</v>
      </c>
      <c r="E239" s="123">
        <v>5</v>
      </c>
      <c r="F239" s="20">
        <v>1180.8699999999999</v>
      </c>
      <c r="G239" s="20">
        <f t="shared" si="3"/>
        <v>5904.35</v>
      </c>
    </row>
    <row r="240" spans="2:7" s="17" customFormat="1" ht="28.5" outlineLevel="1" x14ac:dyDescent="0.25">
      <c r="B240" s="90" t="s">
        <v>1980</v>
      </c>
      <c r="C240" s="94" t="s">
        <v>4121</v>
      </c>
      <c r="D240" s="23" t="s">
        <v>2757</v>
      </c>
      <c r="E240" s="123">
        <v>4</v>
      </c>
      <c r="F240" s="20">
        <v>16248.27</v>
      </c>
      <c r="G240" s="20">
        <f t="shared" si="3"/>
        <v>64993.08</v>
      </c>
    </row>
    <row r="241" spans="2:7" s="17" customFormat="1" ht="28.5" outlineLevel="1" x14ac:dyDescent="0.25">
      <c r="B241" s="90" t="s">
        <v>1981</v>
      </c>
      <c r="C241" s="94" t="s">
        <v>4122</v>
      </c>
      <c r="D241" s="23" t="s">
        <v>2757</v>
      </c>
      <c r="E241" s="123">
        <v>6</v>
      </c>
      <c r="F241" s="20">
        <v>72005.02</v>
      </c>
      <c r="G241" s="20">
        <f t="shared" si="3"/>
        <v>432030.12</v>
      </c>
    </row>
    <row r="242" spans="2:7" s="17" customFormat="1" ht="28.5" outlineLevel="1" x14ac:dyDescent="0.25">
      <c r="B242" s="90" t="s">
        <v>1982</v>
      </c>
      <c r="C242" s="94" t="s">
        <v>4123</v>
      </c>
      <c r="D242" s="23" t="s">
        <v>2757</v>
      </c>
      <c r="E242" s="123">
        <v>2</v>
      </c>
      <c r="F242" s="20">
        <v>48048.88</v>
      </c>
      <c r="G242" s="20">
        <f t="shared" si="3"/>
        <v>96097.76</v>
      </c>
    </row>
    <row r="243" spans="2:7" s="17" customFormat="1" ht="28.5" outlineLevel="1" x14ac:dyDescent="0.25">
      <c r="B243" s="90" t="s">
        <v>1983</v>
      </c>
      <c r="C243" s="94" t="s">
        <v>4124</v>
      </c>
      <c r="D243" s="23" t="s">
        <v>2757</v>
      </c>
      <c r="E243" s="123">
        <v>6</v>
      </c>
      <c r="F243" s="20">
        <v>22510</v>
      </c>
      <c r="G243" s="20">
        <f t="shared" si="3"/>
        <v>135060</v>
      </c>
    </row>
    <row r="244" spans="2:7" s="17" customFormat="1" ht="28.5" outlineLevel="1" x14ac:dyDescent="0.25">
      <c r="B244" s="90" t="s">
        <v>1984</v>
      </c>
      <c r="C244" s="94" t="s">
        <v>4125</v>
      </c>
      <c r="D244" s="23" t="s">
        <v>2757</v>
      </c>
      <c r="E244" s="123">
        <v>4</v>
      </c>
      <c r="F244" s="20">
        <v>200732.16</v>
      </c>
      <c r="G244" s="20">
        <f t="shared" si="3"/>
        <v>802928.64000000001</v>
      </c>
    </row>
    <row r="245" spans="2:7" s="17" customFormat="1" ht="28.5" outlineLevel="1" x14ac:dyDescent="0.25">
      <c r="B245" s="90" t="s">
        <v>1985</v>
      </c>
      <c r="C245" s="94" t="s">
        <v>4126</v>
      </c>
      <c r="D245" s="23" t="s">
        <v>2757</v>
      </c>
      <c r="E245" s="123">
        <v>4</v>
      </c>
      <c r="F245" s="20">
        <v>462245.2</v>
      </c>
      <c r="G245" s="20">
        <f t="shared" si="3"/>
        <v>1848980.8</v>
      </c>
    </row>
    <row r="246" spans="2:7" s="17" customFormat="1" ht="14.25" outlineLevel="1" x14ac:dyDescent="0.25">
      <c r="B246" s="90" t="s">
        <v>1986</v>
      </c>
      <c r="C246" s="94" t="s">
        <v>4127</v>
      </c>
      <c r="D246" s="23" t="s">
        <v>2757</v>
      </c>
      <c r="E246" s="123">
        <v>22</v>
      </c>
      <c r="F246" s="20">
        <v>23902.74</v>
      </c>
      <c r="G246" s="20">
        <f t="shared" si="3"/>
        <v>525860.28</v>
      </c>
    </row>
    <row r="247" spans="2:7" s="17" customFormat="1" ht="14.25" outlineLevel="1" x14ac:dyDescent="0.25">
      <c r="B247" s="90" t="s">
        <v>1987</v>
      </c>
      <c r="C247" s="94" t="s">
        <v>4128</v>
      </c>
      <c r="D247" s="23" t="s">
        <v>2757</v>
      </c>
      <c r="E247" s="123">
        <v>22</v>
      </c>
      <c r="F247" s="20">
        <v>9219.85</v>
      </c>
      <c r="G247" s="20">
        <f t="shared" si="3"/>
        <v>202836.7</v>
      </c>
    </row>
    <row r="248" spans="2:7" s="17" customFormat="1" ht="14.25" outlineLevel="1" x14ac:dyDescent="0.25">
      <c r="B248" s="90" t="s">
        <v>1988</v>
      </c>
      <c r="C248" s="94" t="s">
        <v>4129</v>
      </c>
      <c r="D248" s="93" t="s">
        <v>3288</v>
      </c>
      <c r="E248" s="123">
        <v>855</v>
      </c>
      <c r="F248" s="20">
        <v>1193.27</v>
      </c>
      <c r="G248" s="20">
        <f t="shared" si="3"/>
        <v>1020245.85</v>
      </c>
    </row>
    <row r="249" spans="2:7" s="17" customFormat="1" ht="28.5" outlineLevel="1" x14ac:dyDescent="0.25">
      <c r="B249" s="90" t="s">
        <v>1989</v>
      </c>
      <c r="C249" s="94" t="s">
        <v>4130</v>
      </c>
      <c r="D249" s="23" t="s">
        <v>2757</v>
      </c>
      <c r="E249" s="123">
        <v>16</v>
      </c>
      <c r="F249" s="20">
        <v>131747.14000000001</v>
      </c>
      <c r="G249" s="20">
        <f t="shared" si="3"/>
        <v>2107954.2400000002</v>
      </c>
    </row>
    <row r="250" spans="2:7" s="17" customFormat="1" ht="14.25" outlineLevel="1" x14ac:dyDescent="0.25">
      <c r="B250" s="90" t="s">
        <v>1990</v>
      </c>
      <c r="C250" s="94" t="s">
        <v>4131</v>
      </c>
      <c r="D250" s="23" t="s">
        <v>2757</v>
      </c>
      <c r="E250" s="123">
        <v>7</v>
      </c>
      <c r="F250" s="20">
        <v>58110.54</v>
      </c>
      <c r="G250" s="20">
        <f t="shared" si="3"/>
        <v>406773.78</v>
      </c>
    </row>
    <row r="251" spans="2:7" s="17" customFormat="1" ht="42.75" outlineLevel="1" x14ac:dyDescent="0.25">
      <c r="B251" s="90" t="s">
        <v>6728</v>
      </c>
      <c r="C251" s="94" t="s">
        <v>4132</v>
      </c>
      <c r="D251" s="23" t="s">
        <v>2757</v>
      </c>
      <c r="E251" s="123">
        <v>22</v>
      </c>
      <c r="F251" s="20">
        <v>19923.98</v>
      </c>
      <c r="G251" s="20">
        <f t="shared" si="3"/>
        <v>438327.56</v>
      </c>
    </row>
    <row r="252" spans="2:7" s="17" customFormat="1" ht="28.5" outlineLevel="1" x14ac:dyDescent="0.25">
      <c r="B252" s="90" t="s">
        <v>1991</v>
      </c>
      <c r="C252" s="103" t="s">
        <v>3029</v>
      </c>
      <c r="D252" s="90"/>
      <c r="E252" s="123"/>
      <c r="F252" s="90"/>
      <c r="G252" s="20">
        <f t="shared" si="3"/>
        <v>0</v>
      </c>
    </row>
    <row r="253" spans="2:7" s="17" customFormat="1" ht="14.25" outlineLevel="1" x14ac:dyDescent="0.25">
      <c r="B253" s="90" t="s">
        <v>1992</v>
      </c>
      <c r="C253" s="94" t="s">
        <v>4133</v>
      </c>
      <c r="D253" s="23" t="s">
        <v>2757</v>
      </c>
      <c r="E253" s="123">
        <v>5</v>
      </c>
      <c r="F253" s="20">
        <v>1302.0999999999999</v>
      </c>
      <c r="G253" s="20">
        <f t="shared" si="3"/>
        <v>6510.5</v>
      </c>
    </row>
    <row r="254" spans="2:7" s="9" customFormat="1" outlineLevel="1" x14ac:dyDescent="0.25">
      <c r="B254" s="90" t="s">
        <v>1993</v>
      </c>
      <c r="C254" s="94" t="s">
        <v>4134</v>
      </c>
      <c r="D254" s="93" t="s">
        <v>3288</v>
      </c>
      <c r="E254" s="123">
        <v>270</v>
      </c>
      <c r="F254" s="20">
        <v>16.420000000000002</v>
      </c>
      <c r="G254" s="20">
        <f t="shared" si="3"/>
        <v>4433.3999999999996</v>
      </c>
    </row>
    <row r="255" spans="2:7" s="17" customFormat="1" ht="28.5" outlineLevel="1" x14ac:dyDescent="0.25">
      <c r="B255" s="90" t="s">
        <v>1994</v>
      </c>
      <c r="C255" s="94" t="s">
        <v>4135</v>
      </c>
      <c r="D255" s="93" t="s">
        <v>3288</v>
      </c>
      <c r="E255" s="123">
        <v>113</v>
      </c>
      <c r="F255" s="20">
        <v>67.94</v>
      </c>
      <c r="G255" s="20">
        <f t="shared" si="3"/>
        <v>7677.22</v>
      </c>
    </row>
    <row r="256" spans="2:7" s="17" customFormat="1" ht="14.25" outlineLevel="1" x14ac:dyDescent="0.25">
      <c r="B256" s="90" t="s">
        <v>1995</v>
      </c>
      <c r="C256" s="94" t="s">
        <v>4136</v>
      </c>
      <c r="D256" s="23" t="s">
        <v>2757</v>
      </c>
      <c r="E256" s="123">
        <v>1</v>
      </c>
      <c r="F256" s="20">
        <v>1178.6199999999999</v>
      </c>
      <c r="G256" s="20">
        <f t="shared" si="3"/>
        <v>1178.6199999999999</v>
      </c>
    </row>
    <row r="257" spans="2:7" s="17" customFormat="1" ht="28.5" outlineLevel="1" x14ac:dyDescent="0.25">
      <c r="B257" s="90" t="s">
        <v>1996</v>
      </c>
      <c r="C257" s="94" t="s">
        <v>4137</v>
      </c>
      <c r="D257" s="23" t="s">
        <v>2757</v>
      </c>
      <c r="E257" s="123">
        <v>4</v>
      </c>
      <c r="F257" s="20">
        <v>71989.119999999995</v>
      </c>
      <c r="G257" s="20">
        <f t="shared" si="3"/>
        <v>287956.47999999998</v>
      </c>
    </row>
    <row r="258" spans="2:7" s="17" customFormat="1" ht="28.5" outlineLevel="1" x14ac:dyDescent="0.25">
      <c r="B258" s="90" t="s">
        <v>1997</v>
      </c>
      <c r="C258" s="94" t="s">
        <v>4138</v>
      </c>
      <c r="D258" s="23" t="s">
        <v>2757</v>
      </c>
      <c r="E258" s="123">
        <v>4</v>
      </c>
      <c r="F258" s="20">
        <v>48082.54</v>
      </c>
      <c r="G258" s="20">
        <f t="shared" si="3"/>
        <v>192330.16</v>
      </c>
    </row>
    <row r="259" spans="2:7" s="17" customFormat="1" ht="28.5" outlineLevel="1" x14ac:dyDescent="0.25">
      <c r="B259" s="90" t="s">
        <v>1998</v>
      </c>
      <c r="C259" s="94" t="s">
        <v>4139</v>
      </c>
      <c r="D259" s="23" t="s">
        <v>2757</v>
      </c>
      <c r="E259" s="123">
        <v>1</v>
      </c>
      <c r="F259" s="20">
        <v>22506.25</v>
      </c>
      <c r="G259" s="20">
        <f t="shared" si="3"/>
        <v>22506.25</v>
      </c>
    </row>
    <row r="260" spans="2:7" s="17" customFormat="1" ht="28.5" outlineLevel="1" x14ac:dyDescent="0.25">
      <c r="B260" s="90" t="s">
        <v>1999</v>
      </c>
      <c r="C260" s="94" t="s">
        <v>4140</v>
      </c>
      <c r="D260" s="23" t="s">
        <v>2757</v>
      </c>
      <c r="E260" s="123">
        <v>2</v>
      </c>
      <c r="F260" s="20">
        <v>470470.38</v>
      </c>
      <c r="G260" s="20">
        <f t="shared" si="3"/>
        <v>940940.76</v>
      </c>
    </row>
    <row r="261" spans="2:7" s="17" customFormat="1" ht="28.5" outlineLevel="1" x14ac:dyDescent="0.25">
      <c r="B261" s="90" t="s">
        <v>2000</v>
      </c>
      <c r="C261" s="94" t="s">
        <v>4141</v>
      </c>
      <c r="D261" s="23" t="s">
        <v>2757</v>
      </c>
      <c r="E261" s="123">
        <v>2</v>
      </c>
      <c r="F261" s="20">
        <v>16248.29</v>
      </c>
      <c r="G261" s="20">
        <f t="shared" si="3"/>
        <v>32496.58</v>
      </c>
    </row>
    <row r="262" spans="2:7" s="17" customFormat="1" ht="14.25" outlineLevel="1" x14ac:dyDescent="0.25">
      <c r="B262" s="90" t="s">
        <v>2001</v>
      </c>
      <c r="C262" s="94" t="s">
        <v>4142</v>
      </c>
      <c r="D262" s="23" t="s">
        <v>2757</v>
      </c>
      <c r="E262" s="123">
        <v>11</v>
      </c>
      <c r="F262" s="20">
        <v>24427.78</v>
      </c>
      <c r="G262" s="20">
        <f t="shared" si="3"/>
        <v>268705.58</v>
      </c>
    </row>
    <row r="263" spans="2:7" s="17" customFormat="1" ht="14.25" outlineLevel="1" x14ac:dyDescent="0.25">
      <c r="B263" s="90" t="s">
        <v>2002</v>
      </c>
      <c r="C263" s="94" t="s">
        <v>4143</v>
      </c>
      <c r="D263" s="23" t="s">
        <v>2757</v>
      </c>
      <c r="E263" s="123">
        <v>11</v>
      </c>
      <c r="F263" s="20">
        <v>9125.9699999999993</v>
      </c>
      <c r="G263" s="20">
        <f t="shared" si="3"/>
        <v>100385.67</v>
      </c>
    </row>
    <row r="264" spans="2:7" s="17" customFormat="1" ht="14.25" outlineLevel="1" x14ac:dyDescent="0.25">
      <c r="B264" s="90" t="s">
        <v>2003</v>
      </c>
      <c r="C264" s="94" t="s">
        <v>4144</v>
      </c>
      <c r="D264" s="93" t="s">
        <v>3288</v>
      </c>
      <c r="E264" s="123">
        <v>461</v>
      </c>
      <c r="F264" s="20">
        <v>1103.3599999999999</v>
      </c>
      <c r="G264" s="20">
        <f t="shared" si="3"/>
        <v>508648.96000000002</v>
      </c>
    </row>
    <row r="265" spans="2:7" s="17" customFormat="1" ht="28.5" outlineLevel="1" x14ac:dyDescent="0.25">
      <c r="B265" s="90" t="s">
        <v>2004</v>
      </c>
      <c r="C265" s="94" t="s">
        <v>4145</v>
      </c>
      <c r="D265" s="23" t="s">
        <v>2757</v>
      </c>
      <c r="E265" s="123">
        <v>8</v>
      </c>
      <c r="F265" s="20">
        <v>128189.86</v>
      </c>
      <c r="G265" s="20">
        <f t="shared" si="3"/>
        <v>1025518.88</v>
      </c>
    </row>
    <row r="266" spans="2:7" s="17" customFormat="1" ht="14.25" outlineLevel="1" x14ac:dyDescent="0.25">
      <c r="B266" s="90" t="s">
        <v>2005</v>
      </c>
      <c r="C266" s="94" t="s">
        <v>4146</v>
      </c>
      <c r="D266" s="23" t="s">
        <v>2757</v>
      </c>
      <c r="E266" s="123">
        <v>4</v>
      </c>
      <c r="F266" s="20">
        <v>58128.98</v>
      </c>
      <c r="G266" s="20">
        <f t="shared" ref="G266:G329" si="4">E266*F266</f>
        <v>232515.92</v>
      </c>
    </row>
    <row r="267" spans="2:7" s="17" customFormat="1" ht="42.75" outlineLevel="1" x14ac:dyDescent="0.25">
      <c r="B267" s="91" t="s">
        <v>6727</v>
      </c>
      <c r="C267" s="94" t="s">
        <v>4147</v>
      </c>
      <c r="D267" s="23" t="s">
        <v>2757</v>
      </c>
      <c r="E267" s="137">
        <v>11</v>
      </c>
      <c r="F267" s="20">
        <v>19921.080000000002</v>
      </c>
      <c r="G267" s="20">
        <f t="shared" si="4"/>
        <v>219131.88</v>
      </c>
    </row>
    <row r="268" spans="2:7" s="17" customFormat="1" ht="28.5" outlineLevel="1" x14ac:dyDescent="0.25">
      <c r="B268" s="90" t="s">
        <v>969</v>
      </c>
      <c r="C268" s="103" t="s">
        <v>3030</v>
      </c>
      <c r="D268" s="90"/>
      <c r="E268" s="123"/>
      <c r="F268" s="90"/>
      <c r="G268" s="20">
        <f t="shared" si="4"/>
        <v>0</v>
      </c>
    </row>
    <row r="269" spans="2:7" s="17" customFormat="1" ht="14.25" outlineLevel="1" x14ac:dyDescent="0.25">
      <c r="B269" s="90" t="s">
        <v>970</v>
      </c>
      <c r="C269" s="94" t="s">
        <v>4148</v>
      </c>
      <c r="D269" s="23" t="s">
        <v>2757</v>
      </c>
      <c r="E269" s="123">
        <v>2</v>
      </c>
      <c r="F269" s="20">
        <v>1302.1199999999999</v>
      </c>
      <c r="G269" s="20">
        <f t="shared" si="4"/>
        <v>2604.2399999999998</v>
      </c>
    </row>
    <row r="270" spans="2:7" s="9" customFormat="1" outlineLevel="1" x14ac:dyDescent="0.25">
      <c r="B270" s="90" t="s">
        <v>971</v>
      </c>
      <c r="C270" s="94" t="s">
        <v>4149</v>
      </c>
      <c r="D270" s="93" t="s">
        <v>3288</v>
      </c>
      <c r="E270" s="123">
        <v>105</v>
      </c>
      <c r="F270" s="20">
        <v>21.16</v>
      </c>
      <c r="G270" s="20">
        <f t="shared" si="4"/>
        <v>2221.8000000000002</v>
      </c>
    </row>
    <row r="271" spans="2:7" s="17" customFormat="1" ht="28.5" outlineLevel="1" x14ac:dyDescent="0.25">
      <c r="B271" s="90" t="s">
        <v>972</v>
      </c>
      <c r="C271" s="94" t="s">
        <v>4150</v>
      </c>
      <c r="D271" s="93" t="s">
        <v>3288</v>
      </c>
      <c r="E271" s="123">
        <v>96</v>
      </c>
      <c r="F271" s="20">
        <v>771.26</v>
      </c>
      <c r="G271" s="20">
        <f t="shared" si="4"/>
        <v>74040.960000000006</v>
      </c>
    </row>
    <row r="272" spans="2:7" s="17" customFormat="1" ht="14.25" outlineLevel="1" x14ac:dyDescent="0.25">
      <c r="B272" s="90" t="s">
        <v>973</v>
      </c>
      <c r="C272" s="94" t="s">
        <v>4151</v>
      </c>
      <c r="D272" s="23" t="s">
        <v>2757</v>
      </c>
      <c r="E272" s="123">
        <v>1</v>
      </c>
      <c r="F272" s="20">
        <v>1178.6199999999999</v>
      </c>
      <c r="G272" s="20">
        <f t="shared" si="4"/>
        <v>1178.6199999999999</v>
      </c>
    </row>
    <row r="273" spans="2:7" s="17" customFormat="1" ht="14.25" outlineLevel="1" x14ac:dyDescent="0.25">
      <c r="B273" s="90" t="s">
        <v>974</v>
      </c>
      <c r="C273" s="94" t="s">
        <v>4152</v>
      </c>
      <c r="D273" s="23" t="s">
        <v>2757</v>
      </c>
      <c r="E273" s="123">
        <v>2</v>
      </c>
      <c r="F273" s="20">
        <v>27585.599999999999</v>
      </c>
      <c r="G273" s="20">
        <f t="shared" si="4"/>
        <v>55171.199999999997</v>
      </c>
    </row>
    <row r="274" spans="2:7" s="17" customFormat="1" ht="28.5" outlineLevel="1" x14ac:dyDescent="0.25">
      <c r="B274" s="90" t="s">
        <v>975</v>
      </c>
      <c r="C274" s="94" t="s">
        <v>4153</v>
      </c>
      <c r="D274" s="23" t="s">
        <v>2757</v>
      </c>
      <c r="E274" s="123">
        <v>2</v>
      </c>
      <c r="F274" s="20">
        <v>48458.6</v>
      </c>
      <c r="G274" s="20">
        <f t="shared" si="4"/>
        <v>96917.2</v>
      </c>
    </row>
    <row r="275" spans="2:7" s="17" customFormat="1" ht="14.25" outlineLevel="1" x14ac:dyDescent="0.25">
      <c r="B275" s="90" t="s">
        <v>976</v>
      </c>
      <c r="C275" s="94" t="s">
        <v>4154</v>
      </c>
      <c r="D275" s="23" t="s">
        <v>2757</v>
      </c>
      <c r="E275" s="123">
        <v>6</v>
      </c>
      <c r="F275" s="20">
        <v>4304.82</v>
      </c>
      <c r="G275" s="20">
        <f t="shared" si="4"/>
        <v>25828.92</v>
      </c>
    </row>
    <row r="276" spans="2:7" s="17" customFormat="1" ht="14.25" outlineLevel="1" x14ac:dyDescent="0.25">
      <c r="B276" s="90" t="s">
        <v>977</v>
      </c>
      <c r="C276" s="94" t="s">
        <v>4155</v>
      </c>
      <c r="D276" s="23" t="s">
        <v>2757</v>
      </c>
      <c r="E276" s="123">
        <v>1</v>
      </c>
      <c r="F276" s="20">
        <v>60996.95</v>
      </c>
      <c r="G276" s="20">
        <f t="shared" si="4"/>
        <v>60996.95</v>
      </c>
    </row>
    <row r="277" spans="2:7" s="17" customFormat="1" ht="14.25" outlineLevel="1" x14ac:dyDescent="0.25">
      <c r="B277" s="90" t="s">
        <v>978</v>
      </c>
      <c r="C277" s="94" t="s">
        <v>4156</v>
      </c>
      <c r="D277" s="23" t="s">
        <v>3287</v>
      </c>
      <c r="E277" s="123">
        <v>2</v>
      </c>
      <c r="F277" s="20">
        <v>791.38</v>
      </c>
      <c r="G277" s="20">
        <f t="shared" si="4"/>
        <v>1582.76</v>
      </c>
    </row>
    <row r="278" spans="2:7" s="17" customFormat="1" ht="14.25" outlineLevel="1" x14ac:dyDescent="0.25">
      <c r="B278" s="90" t="s">
        <v>979</v>
      </c>
      <c r="C278" s="94" t="s">
        <v>4157</v>
      </c>
      <c r="D278" s="23" t="s">
        <v>3287</v>
      </c>
      <c r="E278" s="123">
        <v>30.6</v>
      </c>
      <c r="F278" s="20">
        <v>548.23</v>
      </c>
      <c r="G278" s="20">
        <f t="shared" si="4"/>
        <v>16775.84</v>
      </c>
    </row>
    <row r="279" spans="2:7" s="17" customFormat="1" ht="14.25" outlineLevel="1" x14ac:dyDescent="0.25">
      <c r="B279" s="90" t="s">
        <v>980</v>
      </c>
      <c r="C279" s="94" t="s">
        <v>4158</v>
      </c>
      <c r="D279" s="23" t="s">
        <v>3287</v>
      </c>
      <c r="E279" s="123">
        <v>7.1</v>
      </c>
      <c r="F279" s="20">
        <v>1811.82</v>
      </c>
      <c r="G279" s="20">
        <f t="shared" si="4"/>
        <v>12863.92</v>
      </c>
    </row>
    <row r="280" spans="2:7" s="17" customFormat="1" ht="14.25" outlineLevel="1" x14ac:dyDescent="0.25">
      <c r="B280" s="90" t="s">
        <v>981</v>
      </c>
      <c r="C280" s="92" t="s">
        <v>4159</v>
      </c>
      <c r="D280" s="93" t="s">
        <v>3288</v>
      </c>
      <c r="E280" s="123">
        <v>206</v>
      </c>
      <c r="F280" s="20">
        <v>6777.34</v>
      </c>
      <c r="G280" s="20">
        <f t="shared" si="4"/>
        <v>1396132.04</v>
      </c>
    </row>
    <row r="281" spans="2:7" s="17" customFormat="1" ht="28.5" outlineLevel="1" x14ac:dyDescent="0.25">
      <c r="B281" s="90" t="s">
        <v>982</v>
      </c>
      <c r="C281" s="94" t="s">
        <v>4160</v>
      </c>
      <c r="D281" s="93" t="s">
        <v>3288</v>
      </c>
      <c r="E281" s="123">
        <v>10</v>
      </c>
      <c r="F281" s="20">
        <v>3293.43</v>
      </c>
      <c r="G281" s="20">
        <f t="shared" si="4"/>
        <v>32934.300000000003</v>
      </c>
    </row>
    <row r="282" spans="2:7" s="17" customFormat="1" ht="14.25" outlineLevel="1" x14ac:dyDescent="0.25">
      <c r="B282" s="90" t="s">
        <v>983</v>
      </c>
      <c r="C282" s="94" t="s">
        <v>4161</v>
      </c>
      <c r="D282" s="93" t="s">
        <v>3288</v>
      </c>
      <c r="E282" s="123">
        <v>103</v>
      </c>
      <c r="F282" s="20">
        <v>3530.55</v>
      </c>
      <c r="G282" s="20">
        <f t="shared" si="4"/>
        <v>363646.65</v>
      </c>
    </row>
    <row r="283" spans="2:7" s="17" customFormat="1" ht="14.25" outlineLevel="1" x14ac:dyDescent="0.25">
      <c r="B283" s="90" t="s">
        <v>984</v>
      </c>
      <c r="C283" s="94" t="s">
        <v>4162</v>
      </c>
      <c r="D283" s="93" t="s">
        <v>3288</v>
      </c>
      <c r="E283" s="123">
        <v>20</v>
      </c>
      <c r="F283" s="20">
        <v>7335.01</v>
      </c>
      <c r="G283" s="20">
        <f t="shared" si="4"/>
        <v>146700.20000000001</v>
      </c>
    </row>
    <row r="284" spans="2:7" s="17" customFormat="1" ht="14.25" outlineLevel="1" x14ac:dyDescent="0.25">
      <c r="B284" s="90" t="s">
        <v>985</v>
      </c>
      <c r="C284" s="94" t="s">
        <v>4163</v>
      </c>
      <c r="D284" s="23" t="s">
        <v>2757</v>
      </c>
      <c r="E284" s="123">
        <v>2</v>
      </c>
      <c r="F284" s="20">
        <v>25144.14</v>
      </c>
      <c r="G284" s="20">
        <f t="shared" si="4"/>
        <v>50288.28</v>
      </c>
    </row>
    <row r="285" spans="2:7" s="17" customFormat="1" ht="14.25" outlineLevel="1" x14ac:dyDescent="0.25">
      <c r="B285" s="90" t="s">
        <v>986</v>
      </c>
      <c r="C285" s="94" t="s">
        <v>4164</v>
      </c>
      <c r="D285" s="23" t="s">
        <v>2757</v>
      </c>
      <c r="E285" s="123">
        <v>4</v>
      </c>
      <c r="F285" s="20">
        <v>58072.85</v>
      </c>
      <c r="G285" s="20">
        <f t="shared" si="4"/>
        <v>232291.4</v>
      </c>
    </row>
    <row r="286" spans="2:7" s="17" customFormat="1" ht="28.5" outlineLevel="1" x14ac:dyDescent="0.25">
      <c r="B286" s="107" t="s">
        <v>6726</v>
      </c>
      <c r="C286" s="92" t="s">
        <v>4165</v>
      </c>
      <c r="D286" s="23" t="s">
        <v>2757</v>
      </c>
      <c r="E286" s="120">
        <v>3</v>
      </c>
      <c r="F286" s="20">
        <v>21308.91</v>
      </c>
      <c r="G286" s="20">
        <f t="shared" si="4"/>
        <v>63926.73</v>
      </c>
    </row>
    <row r="287" spans="2:7" s="17" customFormat="1" ht="28.5" outlineLevel="1" x14ac:dyDescent="0.25">
      <c r="B287" s="178" t="s">
        <v>2006</v>
      </c>
      <c r="C287" s="176" t="s">
        <v>6708</v>
      </c>
      <c r="D287" s="90"/>
      <c r="E287" s="123"/>
      <c r="F287" s="90"/>
      <c r="G287" s="20">
        <f t="shared" si="4"/>
        <v>0</v>
      </c>
    </row>
    <row r="288" spans="2:7" s="17" customFormat="1" ht="14.25" outlineLevel="1" x14ac:dyDescent="0.25">
      <c r="B288" s="90" t="s">
        <v>2007</v>
      </c>
      <c r="C288" s="94" t="s">
        <v>6709</v>
      </c>
      <c r="D288" s="23" t="s">
        <v>2757</v>
      </c>
      <c r="E288" s="123">
        <v>13</v>
      </c>
      <c r="F288" s="20">
        <v>1299.7</v>
      </c>
      <c r="G288" s="20">
        <f t="shared" si="4"/>
        <v>16896.099999999999</v>
      </c>
    </row>
    <row r="289" spans="2:7" s="9" customFormat="1" outlineLevel="1" x14ac:dyDescent="0.25">
      <c r="B289" s="90" t="s">
        <v>2008</v>
      </c>
      <c r="C289" s="94" t="s">
        <v>6710</v>
      </c>
      <c r="D289" s="93" t="s">
        <v>3288</v>
      </c>
      <c r="E289" s="123">
        <v>740</v>
      </c>
      <c r="F289" s="20">
        <v>19.48</v>
      </c>
      <c r="G289" s="20">
        <f t="shared" si="4"/>
        <v>14415.2</v>
      </c>
    </row>
    <row r="290" spans="2:7" s="17" customFormat="1" ht="28.5" outlineLevel="1" x14ac:dyDescent="0.25">
      <c r="B290" s="90" t="s">
        <v>2009</v>
      </c>
      <c r="C290" s="94" t="s">
        <v>6711</v>
      </c>
      <c r="D290" s="93" t="s">
        <v>3288</v>
      </c>
      <c r="E290" s="123">
        <v>281</v>
      </c>
      <c r="F290" s="20">
        <v>71.86</v>
      </c>
      <c r="G290" s="20">
        <f t="shared" si="4"/>
        <v>20192.66</v>
      </c>
    </row>
    <row r="291" spans="2:7" s="17" customFormat="1" ht="14.25" outlineLevel="1" x14ac:dyDescent="0.25">
      <c r="B291" s="90" t="s">
        <v>2010</v>
      </c>
      <c r="C291" s="94" t="s">
        <v>6712</v>
      </c>
      <c r="D291" s="23" t="s">
        <v>2757</v>
      </c>
      <c r="E291" s="123">
        <v>2</v>
      </c>
      <c r="F291" s="20">
        <v>1184.26</v>
      </c>
      <c r="G291" s="20">
        <f t="shared" si="4"/>
        <v>2368.52</v>
      </c>
    </row>
    <row r="292" spans="2:7" s="17" customFormat="1" ht="28.5" outlineLevel="1" x14ac:dyDescent="0.25">
      <c r="B292" s="90" t="s">
        <v>2011</v>
      </c>
      <c r="C292" s="94" t="s">
        <v>6713</v>
      </c>
      <c r="D292" s="23" t="s">
        <v>2757</v>
      </c>
      <c r="E292" s="123">
        <v>6</v>
      </c>
      <c r="F292" s="20">
        <v>72005.02</v>
      </c>
      <c r="G292" s="20">
        <f t="shared" si="4"/>
        <v>432030.12</v>
      </c>
    </row>
    <row r="293" spans="2:7" s="17" customFormat="1" ht="28.5" outlineLevel="1" x14ac:dyDescent="0.25">
      <c r="B293" s="90" t="s">
        <v>2012</v>
      </c>
      <c r="C293" s="94" t="s">
        <v>6714</v>
      </c>
      <c r="D293" s="23" t="s">
        <v>2757</v>
      </c>
      <c r="E293" s="123">
        <v>1</v>
      </c>
      <c r="F293" s="20">
        <v>48065.72</v>
      </c>
      <c r="G293" s="20">
        <f t="shared" si="4"/>
        <v>48065.72</v>
      </c>
    </row>
    <row r="294" spans="2:7" s="17" customFormat="1" ht="28.5" outlineLevel="1" x14ac:dyDescent="0.25">
      <c r="B294" s="90" t="s">
        <v>2013</v>
      </c>
      <c r="C294" s="94" t="s">
        <v>6715</v>
      </c>
      <c r="D294" s="23" t="s">
        <v>2757</v>
      </c>
      <c r="E294" s="123">
        <v>8</v>
      </c>
      <c r="F294" s="20">
        <v>22504.84</v>
      </c>
      <c r="G294" s="20">
        <f t="shared" si="4"/>
        <v>180038.72</v>
      </c>
    </row>
    <row r="295" spans="2:7" s="17" customFormat="1" ht="28.5" outlineLevel="1" x14ac:dyDescent="0.25">
      <c r="B295" s="90" t="s">
        <v>2014</v>
      </c>
      <c r="C295" s="94" t="s">
        <v>6716</v>
      </c>
      <c r="D295" s="23" t="s">
        <v>2757</v>
      </c>
      <c r="E295" s="123">
        <v>3</v>
      </c>
      <c r="F295" s="20">
        <v>200722.8</v>
      </c>
      <c r="G295" s="20">
        <f t="shared" si="4"/>
        <v>602168.4</v>
      </c>
    </row>
    <row r="296" spans="2:7" s="17" customFormat="1" ht="28.5" outlineLevel="1" x14ac:dyDescent="0.25">
      <c r="B296" s="90" t="s">
        <v>2015</v>
      </c>
      <c r="C296" s="94" t="s">
        <v>6717</v>
      </c>
      <c r="D296" s="23" t="s">
        <v>2757</v>
      </c>
      <c r="E296" s="123">
        <v>2</v>
      </c>
      <c r="F296" s="20">
        <v>471943.38</v>
      </c>
      <c r="G296" s="20">
        <f t="shared" si="4"/>
        <v>943886.76</v>
      </c>
    </row>
    <row r="297" spans="2:7" s="17" customFormat="1" ht="28.5" outlineLevel="1" x14ac:dyDescent="0.25">
      <c r="B297" s="90" t="s">
        <v>2016</v>
      </c>
      <c r="C297" s="94" t="s">
        <v>6718</v>
      </c>
      <c r="D297" s="23" t="s">
        <v>2757</v>
      </c>
      <c r="E297" s="123">
        <v>2</v>
      </c>
      <c r="F297" s="20">
        <v>16248.29</v>
      </c>
      <c r="G297" s="20">
        <f t="shared" si="4"/>
        <v>32496.58</v>
      </c>
    </row>
    <row r="298" spans="2:7" s="17" customFormat="1" ht="14.25" outlineLevel="1" x14ac:dyDescent="0.25">
      <c r="B298" s="90" t="s">
        <v>2017</v>
      </c>
      <c r="C298" s="94" t="s">
        <v>6719</v>
      </c>
      <c r="D298" s="23" t="s">
        <v>2757</v>
      </c>
      <c r="E298" s="123">
        <v>20</v>
      </c>
      <c r="F298" s="20">
        <v>23877.39</v>
      </c>
      <c r="G298" s="20">
        <f t="shared" si="4"/>
        <v>477547.8</v>
      </c>
    </row>
    <row r="299" spans="2:7" s="17" customFormat="1" ht="14.25" outlineLevel="1" x14ac:dyDescent="0.25">
      <c r="B299" s="90" t="s">
        <v>2018</v>
      </c>
      <c r="C299" s="94" t="s">
        <v>6720</v>
      </c>
      <c r="D299" s="23" t="s">
        <v>2757</v>
      </c>
      <c r="E299" s="123">
        <v>20</v>
      </c>
      <c r="F299" s="20">
        <v>9229.25</v>
      </c>
      <c r="G299" s="20">
        <f t="shared" si="4"/>
        <v>184585</v>
      </c>
    </row>
    <row r="300" spans="2:7" s="17" customFormat="1" ht="14.25" outlineLevel="1" x14ac:dyDescent="0.25">
      <c r="B300" s="90" t="s">
        <v>2019</v>
      </c>
      <c r="C300" s="94" t="s">
        <v>6721</v>
      </c>
      <c r="D300" s="93" t="s">
        <v>3288</v>
      </c>
      <c r="E300" s="123">
        <v>950</v>
      </c>
      <c r="F300" s="20">
        <v>875.15</v>
      </c>
      <c r="G300" s="20">
        <f t="shared" si="4"/>
        <v>831392.5</v>
      </c>
    </row>
    <row r="301" spans="2:7" s="17" customFormat="1" ht="28.5" outlineLevel="1" x14ac:dyDescent="0.25">
      <c r="B301" s="90" t="s">
        <v>2020</v>
      </c>
      <c r="C301" s="94" t="s">
        <v>6722</v>
      </c>
      <c r="D301" s="23" t="s">
        <v>2757</v>
      </c>
      <c r="E301" s="123">
        <v>8</v>
      </c>
      <c r="F301" s="20">
        <v>132062.85</v>
      </c>
      <c r="G301" s="20">
        <f t="shared" si="4"/>
        <v>1056502.8</v>
      </c>
    </row>
    <row r="302" spans="2:7" s="17" customFormat="1" ht="14.25" outlineLevel="1" x14ac:dyDescent="0.25">
      <c r="B302" s="90" t="s">
        <v>2021</v>
      </c>
      <c r="C302" s="94" t="s">
        <v>6723</v>
      </c>
      <c r="D302" s="23" t="s">
        <v>2757</v>
      </c>
      <c r="E302" s="123">
        <v>4</v>
      </c>
      <c r="F302" s="20">
        <v>57825.91</v>
      </c>
      <c r="G302" s="20">
        <f t="shared" si="4"/>
        <v>231303.64</v>
      </c>
    </row>
    <row r="303" spans="2:7" s="17" customFormat="1" ht="42.75" outlineLevel="1" x14ac:dyDescent="0.25">
      <c r="B303" s="90" t="s">
        <v>6724</v>
      </c>
      <c r="C303" s="94" t="s">
        <v>6725</v>
      </c>
      <c r="D303" s="23" t="s">
        <v>2757</v>
      </c>
      <c r="E303" s="123">
        <v>20</v>
      </c>
      <c r="F303" s="20">
        <v>19919.72</v>
      </c>
      <c r="G303" s="20">
        <f t="shared" si="4"/>
        <v>398394.4</v>
      </c>
    </row>
    <row r="304" spans="2:7" s="17" customFormat="1" ht="28.5" outlineLevel="1" x14ac:dyDescent="0.25">
      <c r="B304" s="90" t="s">
        <v>2022</v>
      </c>
      <c r="C304" s="103" t="s">
        <v>3031</v>
      </c>
      <c r="D304" s="90"/>
      <c r="E304" s="123"/>
      <c r="F304" s="90"/>
      <c r="G304" s="20">
        <f t="shared" si="4"/>
        <v>0</v>
      </c>
    </row>
    <row r="305" spans="2:7" s="17" customFormat="1" ht="14.25" outlineLevel="1" x14ac:dyDescent="0.25">
      <c r="B305" s="90" t="s">
        <v>2023</v>
      </c>
      <c r="C305" s="94" t="s">
        <v>4166</v>
      </c>
      <c r="D305" s="23" t="s">
        <v>2757</v>
      </c>
      <c r="E305" s="123">
        <v>6</v>
      </c>
      <c r="F305" s="20">
        <v>1287.1400000000001</v>
      </c>
      <c r="G305" s="20">
        <f t="shared" si="4"/>
        <v>7722.84</v>
      </c>
    </row>
    <row r="306" spans="2:7" s="9" customFormat="1" outlineLevel="1" x14ac:dyDescent="0.25">
      <c r="B306" s="90" t="s">
        <v>2024</v>
      </c>
      <c r="C306" s="94" t="s">
        <v>4167</v>
      </c>
      <c r="D306" s="93" t="s">
        <v>3288</v>
      </c>
      <c r="E306" s="123">
        <v>120</v>
      </c>
      <c r="F306" s="20">
        <v>55.47</v>
      </c>
      <c r="G306" s="20">
        <f t="shared" si="4"/>
        <v>6656.4</v>
      </c>
    </row>
    <row r="307" spans="2:7" s="17" customFormat="1" ht="14.25" outlineLevel="1" x14ac:dyDescent="0.25">
      <c r="B307" s="90" t="s">
        <v>2025</v>
      </c>
      <c r="C307" s="94" t="s">
        <v>4168</v>
      </c>
      <c r="D307" s="93" t="s">
        <v>3288</v>
      </c>
      <c r="E307" s="123">
        <v>170</v>
      </c>
      <c r="F307" s="20">
        <v>30.37</v>
      </c>
      <c r="G307" s="20">
        <f t="shared" si="4"/>
        <v>5162.8999999999996</v>
      </c>
    </row>
    <row r="308" spans="2:7" s="17" customFormat="1" ht="28.5" outlineLevel="1" x14ac:dyDescent="0.25">
      <c r="B308" s="90" t="s">
        <v>2026</v>
      </c>
      <c r="C308" s="94" t="s">
        <v>4169</v>
      </c>
      <c r="D308" s="93" t="s">
        <v>3288</v>
      </c>
      <c r="E308" s="123">
        <v>104</v>
      </c>
      <c r="F308" s="20">
        <v>90.87</v>
      </c>
      <c r="G308" s="20">
        <f t="shared" si="4"/>
        <v>9450.48</v>
      </c>
    </row>
    <row r="309" spans="2:7" s="17" customFormat="1" ht="28.5" outlineLevel="1" x14ac:dyDescent="0.25">
      <c r="B309" s="90" t="s">
        <v>2027</v>
      </c>
      <c r="C309" s="94" t="s">
        <v>4170</v>
      </c>
      <c r="D309" s="93" t="s">
        <v>3288</v>
      </c>
      <c r="E309" s="123">
        <v>104</v>
      </c>
      <c r="F309" s="20">
        <v>224.5</v>
      </c>
      <c r="G309" s="20">
        <f t="shared" si="4"/>
        <v>23348</v>
      </c>
    </row>
    <row r="310" spans="2:7" s="17" customFormat="1" ht="14.25" outlineLevel="1" x14ac:dyDescent="0.25">
      <c r="B310" s="90" t="s">
        <v>2028</v>
      </c>
      <c r="C310" s="94" t="s">
        <v>4171</v>
      </c>
      <c r="D310" s="23" t="s">
        <v>2757</v>
      </c>
      <c r="E310" s="123">
        <v>1</v>
      </c>
      <c r="F310" s="20">
        <v>1178.6199999999999</v>
      </c>
      <c r="G310" s="20">
        <f t="shared" si="4"/>
        <v>1178.6199999999999</v>
      </c>
    </row>
    <row r="311" spans="2:7" s="17" customFormat="1" ht="28.5" outlineLevel="1" x14ac:dyDescent="0.25">
      <c r="B311" s="90" t="s">
        <v>2029</v>
      </c>
      <c r="C311" s="94" t="s">
        <v>4172</v>
      </c>
      <c r="D311" s="23" t="s">
        <v>2757</v>
      </c>
      <c r="E311" s="123">
        <v>1</v>
      </c>
      <c r="F311" s="20">
        <v>71963.86</v>
      </c>
      <c r="G311" s="20">
        <f t="shared" si="4"/>
        <v>71963.86</v>
      </c>
    </row>
    <row r="312" spans="2:7" s="17" customFormat="1" ht="28.5" outlineLevel="1" x14ac:dyDescent="0.25">
      <c r="B312" s="90" t="s">
        <v>2030</v>
      </c>
      <c r="C312" s="94" t="s">
        <v>4173</v>
      </c>
      <c r="D312" s="23" t="s">
        <v>2757</v>
      </c>
      <c r="E312" s="123">
        <v>4</v>
      </c>
      <c r="F312" s="20">
        <v>48082.54</v>
      </c>
      <c r="G312" s="20">
        <f t="shared" si="4"/>
        <v>192330.16</v>
      </c>
    </row>
    <row r="313" spans="2:7" s="17" customFormat="1" ht="28.5" outlineLevel="1" x14ac:dyDescent="0.25">
      <c r="B313" s="90" t="s">
        <v>2031</v>
      </c>
      <c r="C313" s="94" t="s">
        <v>4174</v>
      </c>
      <c r="D313" s="23" t="s">
        <v>2757</v>
      </c>
      <c r="E313" s="123">
        <v>1</v>
      </c>
      <c r="F313" s="20">
        <v>22506.25</v>
      </c>
      <c r="G313" s="20">
        <f t="shared" si="4"/>
        <v>22506.25</v>
      </c>
    </row>
    <row r="314" spans="2:7" s="17" customFormat="1" ht="28.5" outlineLevel="1" x14ac:dyDescent="0.25">
      <c r="B314" s="90" t="s">
        <v>2032</v>
      </c>
      <c r="C314" s="94" t="s">
        <v>4175</v>
      </c>
      <c r="D314" s="23" t="s">
        <v>2757</v>
      </c>
      <c r="E314" s="123">
        <v>3</v>
      </c>
      <c r="F314" s="20">
        <v>200722.8</v>
      </c>
      <c r="G314" s="20">
        <f t="shared" si="4"/>
        <v>602168.4</v>
      </c>
    </row>
    <row r="315" spans="2:7" s="17" customFormat="1" ht="14.25" outlineLevel="1" x14ac:dyDescent="0.25">
      <c r="B315" s="90" t="s">
        <v>2033</v>
      </c>
      <c r="C315" s="94" t="s">
        <v>4176</v>
      </c>
      <c r="D315" s="23" t="s">
        <v>2757</v>
      </c>
      <c r="E315" s="123">
        <v>11</v>
      </c>
      <c r="F315" s="20">
        <v>24500.22</v>
      </c>
      <c r="G315" s="20">
        <f t="shared" si="4"/>
        <v>269502.42</v>
      </c>
    </row>
    <row r="316" spans="2:7" s="17" customFormat="1" ht="28.5" outlineLevel="1" x14ac:dyDescent="0.25">
      <c r="B316" s="90" t="s">
        <v>2034</v>
      </c>
      <c r="C316" s="94" t="s">
        <v>4177</v>
      </c>
      <c r="D316" s="23" t="s">
        <v>2757</v>
      </c>
      <c r="E316" s="123">
        <v>2</v>
      </c>
      <c r="F316" s="20">
        <v>470296.38</v>
      </c>
      <c r="G316" s="20">
        <f t="shared" si="4"/>
        <v>940592.76</v>
      </c>
    </row>
    <row r="317" spans="2:7" s="17" customFormat="1" ht="14.25" outlineLevel="1" x14ac:dyDescent="0.25">
      <c r="B317" s="90" t="s">
        <v>2035</v>
      </c>
      <c r="C317" s="94" t="s">
        <v>4178</v>
      </c>
      <c r="D317" s="23" t="s">
        <v>2757</v>
      </c>
      <c r="E317" s="123">
        <v>8</v>
      </c>
      <c r="F317" s="20">
        <v>9316.81</v>
      </c>
      <c r="G317" s="20">
        <f t="shared" si="4"/>
        <v>74534.48</v>
      </c>
    </row>
    <row r="318" spans="2:7" s="17" customFormat="1" ht="14.25" outlineLevel="1" x14ac:dyDescent="0.25">
      <c r="B318" s="90" t="s">
        <v>2036</v>
      </c>
      <c r="C318" s="94" t="s">
        <v>4179</v>
      </c>
      <c r="D318" s="23" t="s">
        <v>2757</v>
      </c>
      <c r="E318" s="123">
        <v>12</v>
      </c>
      <c r="F318" s="20">
        <v>5127.9799999999996</v>
      </c>
      <c r="G318" s="20">
        <f t="shared" si="4"/>
        <v>61535.76</v>
      </c>
    </row>
    <row r="319" spans="2:7" s="17" customFormat="1" ht="14.25" outlineLevel="1" x14ac:dyDescent="0.25">
      <c r="B319" s="90" t="s">
        <v>2037</v>
      </c>
      <c r="C319" s="94" t="s">
        <v>4180</v>
      </c>
      <c r="D319" s="23" t="s">
        <v>2757</v>
      </c>
      <c r="E319" s="123">
        <v>1</v>
      </c>
      <c r="F319" s="20">
        <v>16321.24</v>
      </c>
      <c r="G319" s="20">
        <f t="shared" si="4"/>
        <v>16321.24</v>
      </c>
    </row>
    <row r="320" spans="2:7" s="17" customFormat="1" ht="28.5" outlineLevel="1" x14ac:dyDescent="0.25">
      <c r="B320" s="90" t="s">
        <v>2038</v>
      </c>
      <c r="C320" s="94" t="s">
        <v>4181</v>
      </c>
      <c r="D320" s="23" t="s">
        <v>2757</v>
      </c>
      <c r="E320" s="123">
        <v>2</v>
      </c>
      <c r="F320" s="20">
        <v>16248.29</v>
      </c>
      <c r="G320" s="20">
        <f t="shared" si="4"/>
        <v>32496.58</v>
      </c>
    </row>
    <row r="321" spans="2:7" s="17" customFormat="1" ht="14.25" outlineLevel="1" x14ac:dyDescent="0.25">
      <c r="B321" s="90" t="s">
        <v>2039</v>
      </c>
      <c r="C321" s="94" t="s">
        <v>4182</v>
      </c>
      <c r="D321" s="93" t="s">
        <v>3288</v>
      </c>
      <c r="E321" s="123">
        <v>20</v>
      </c>
      <c r="F321" s="20">
        <v>1457.57</v>
      </c>
      <c r="G321" s="20">
        <f t="shared" si="4"/>
        <v>29151.4</v>
      </c>
    </row>
    <row r="322" spans="2:7" s="17" customFormat="1" ht="14.25" outlineLevel="1" x14ac:dyDescent="0.25">
      <c r="B322" s="90" t="s">
        <v>2040</v>
      </c>
      <c r="C322" s="94" t="s">
        <v>4183</v>
      </c>
      <c r="D322" s="23" t="s">
        <v>3287</v>
      </c>
      <c r="E322" s="123">
        <v>26</v>
      </c>
      <c r="F322" s="20">
        <v>425.69</v>
      </c>
      <c r="G322" s="20">
        <f t="shared" si="4"/>
        <v>11067.94</v>
      </c>
    </row>
    <row r="323" spans="2:7" s="17" customFormat="1" ht="14.25" outlineLevel="1" x14ac:dyDescent="0.25">
      <c r="B323" s="90" t="s">
        <v>2041</v>
      </c>
      <c r="C323" s="94" t="s">
        <v>4184</v>
      </c>
      <c r="D323" s="23" t="s">
        <v>3287</v>
      </c>
      <c r="E323" s="123">
        <v>22.5</v>
      </c>
      <c r="F323" s="20">
        <v>2014.52</v>
      </c>
      <c r="G323" s="20">
        <f t="shared" si="4"/>
        <v>45326.7</v>
      </c>
    </row>
    <row r="324" spans="2:7" s="17" customFormat="1" ht="28.5" outlineLevel="1" x14ac:dyDescent="0.25">
      <c r="B324" s="90" t="s">
        <v>2042</v>
      </c>
      <c r="C324" s="94" t="s">
        <v>4185</v>
      </c>
      <c r="D324" s="93" t="s">
        <v>3288</v>
      </c>
      <c r="E324" s="123">
        <v>150</v>
      </c>
      <c r="F324" s="20">
        <v>1039.1400000000001</v>
      </c>
      <c r="G324" s="20">
        <f t="shared" si="4"/>
        <v>155871</v>
      </c>
    </row>
    <row r="325" spans="2:7" s="17" customFormat="1" ht="14.25" outlineLevel="1" x14ac:dyDescent="0.25">
      <c r="B325" s="90" t="s">
        <v>2043</v>
      </c>
      <c r="C325" s="94" t="s">
        <v>4186</v>
      </c>
      <c r="D325" s="23" t="s">
        <v>2757</v>
      </c>
      <c r="E325" s="123">
        <v>2</v>
      </c>
      <c r="F325" s="20">
        <v>21361.3</v>
      </c>
      <c r="G325" s="20">
        <f t="shared" si="4"/>
        <v>42722.6</v>
      </c>
    </row>
    <row r="326" spans="2:7" s="17" customFormat="1" ht="14.25" outlineLevel="1" x14ac:dyDescent="0.25">
      <c r="B326" s="90" t="s">
        <v>2044</v>
      </c>
      <c r="C326" s="94" t="s">
        <v>4187</v>
      </c>
      <c r="D326" s="93" t="s">
        <v>3288</v>
      </c>
      <c r="E326" s="123">
        <v>366</v>
      </c>
      <c r="F326" s="20">
        <v>1589.64</v>
      </c>
      <c r="G326" s="20">
        <f t="shared" si="4"/>
        <v>581808.24</v>
      </c>
    </row>
    <row r="327" spans="2:7" s="17" customFormat="1" ht="14.25" outlineLevel="1" x14ac:dyDescent="0.25">
      <c r="B327" s="90" t="s">
        <v>2045</v>
      </c>
      <c r="C327" s="94" t="s">
        <v>4188</v>
      </c>
      <c r="D327" s="93" t="s">
        <v>3288</v>
      </c>
      <c r="E327" s="123">
        <v>46</v>
      </c>
      <c r="F327" s="20">
        <v>119.09</v>
      </c>
      <c r="G327" s="20">
        <f t="shared" si="4"/>
        <v>5478.14</v>
      </c>
    </row>
    <row r="328" spans="2:7" s="17" customFormat="1" ht="28.5" outlineLevel="1" x14ac:dyDescent="0.25">
      <c r="B328" s="90" t="s">
        <v>2046</v>
      </c>
      <c r="C328" s="94" t="s">
        <v>4189</v>
      </c>
      <c r="D328" s="23" t="s">
        <v>2757</v>
      </c>
      <c r="E328" s="123">
        <v>8</v>
      </c>
      <c r="F328" s="20">
        <v>132063.42000000001</v>
      </c>
      <c r="G328" s="20">
        <f t="shared" si="4"/>
        <v>1056507.3600000001</v>
      </c>
    </row>
    <row r="329" spans="2:7" s="17" customFormat="1" ht="14.25" outlineLevel="1" x14ac:dyDescent="0.25">
      <c r="B329" s="90" t="s">
        <v>2047</v>
      </c>
      <c r="C329" s="94" t="s">
        <v>4190</v>
      </c>
      <c r="D329" s="23" t="s">
        <v>2757</v>
      </c>
      <c r="E329" s="123">
        <v>8</v>
      </c>
      <c r="F329" s="20">
        <v>58126.17</v>
      </c>
      <c r="G329" s="20">
        <f t="shared" si="4"/>
        <v>465009.36</v>
      </c>
    </row>
    <row r="330" spans="2:7" s="17" customFormat="1" ht="42.75" outlineLevel="1" x14ac:dyDescent="0.25">
      <c r="B330" s="90" t="s">
        <v>6730</v>
      </c>
      <c r="C330" s="92" t="s">
        <v>4191</v>
      </c>
      <c r="D330" s="23" t="s">
        <v>2757</v>
      </c>
      <c r="E330" s="123">
        <f>1+12</f>
        <v>13</v>
      </c>
      <c r="F330" s="20">
        <v>19950.810000000001</v>
      </c>
      <c r="G330" s="20">
        <f t="shared" ref="G330:G393" si="5">E330*F330</f>
        <v>259360.53</v>
      </c>
    </row>
    <row r="331" spans="2:7" s="17" customFormat="1" ht="28.5" outlineLevel="1" x14ac:dyDescent="0.25">
      <c r="B331" s="90" t="s">
        <v>2048</v>
      </c>
      <c r="C331" s="103" t="s">
        <v>3032</v>
      </c>
      <c r="D331" s="90"/>
      <c r="E331" s="123"/>
      <c r="F331" s="90"/>
      <c r="G331" s="20">
        <f t="shared" si="5"/>
        <v>0</v>
      </c>
    </row>
    <row r="332" spans="2:7" s="17" customFormat="1" ht="28.5" outlineLevel="1" x14ac:dyDescent="0.25">
      <c r="B332" s="90" t="s">
        <v>2049</v>
      </c>
      <c r="C332" s="94" t="s">
        <v>4192</v>
      </c>
      <c r="D332" s="23" t="s">
        <v>2757</v>
      </c>
      <c r="E332" s="123">
        <v>43</v>
      </c>
      <c r="F332" s="20">
        <v>1286.45</v>
      </c>
      <c r="G332" s="20">
        <f t="shared" si="5"/>
        <v>55317.35</v>
      </c>
    </row>
    <row r="333" spans="2:7" s="9" customFormat="1" outlineLevel="1" x14ac:dyDescent="0.25">
      <c r="B333" s="90" t="s">
        <v>2050</v>
      </c>
      <c r="C333" s="94" t="s">
        <v>4193</v>
      </c>
      <c r="D333" s="93" t="s">
        <v>3288</v>
      </c>
      <c r="E333" s="123">
        <v>3025</v>
      </c>
      <c r="F333" s="20">
        <v>15.03</v>
      </c>
      <c r="G333" s="20">
        <f t="shared" si="5"/>
        <v>45465.75</v>
      </c>
    </row>
    <row r="334" spans="2:7" s="17" customFormat="1" ht="28.5" outlineLevel="1" x14ac:dyDescent="0.25">
      <c r="B334" s="90" t="s">
        <v>2051</v>
      </c>
      <c r="C334" s="94" t="s">
        <v>4194</v>
      </c>
      <c r="D334" s="93" t="s">
        <v>3288</v>
      </c>
      <c r="E334" s="123">
        <v>152</v>
      </c>
      <c r="F334" s="20">
        <v>91.87</v>
      </c>
      <c r="G334" s="20">
        <f t="shared" si="5"/>
        <v>13964.24</v>
      </c>
    </row>
    <row r="335" spans="2:7" s="17" customFormat="1" ht="14.25" outlineLevel="1" x14ac:dyDescent="0.25">
      <c r="B335" s="90" t="s">
        <v>2052</v>
      </c>
      <c r="C335" s="94" t="s">
        <v>4195</v>
      </c>
      <c r="D335" s="23" t="s">
        <v>2757</v>
      </c>
      <c r="E335" s="123">
        <v>1</v>
      </c>
      <c r="F335" s="20">
        <v>1178.6199999999999</v>
      </c>
      <c r="G335" s="20">
        <f t="shared" si="5"/>
        <v>1178.6199999999999</v>
      </c>
    </row>
    <row r="336" spans="2:7" s="17" customFormat="1" ht="28.5" outlineLevel="1" x14ac:dyDescent="0.25">
      <c r="B336" s="90" t="s">
        <v>2053</v>
      </c>
      <c r="C336" s="94" t="s">
        <v>4196</v>
      </c>
      <c r="D336" s="23" t="s">
        <v>2757</v>
      </c>
      <c r="E336" s="123">
        <v>12</v>
      </c>
      <c r="F336" s="20">
        <v>71991.94</v>
      </c>
      <c r="G336" s="20">
        <f t="shared" si="5"/>
        <v>863903.28</v>
      </c>
    </row>
    <row r="337" spans="2:7" s="17" customFormat="1" ht="28.5" outlineLevel="1" x14ac:dyDescent="0.25">
      <c r="B337" s="90" t="s">
        <v>2054</v>
      </c>
      <c r="C337" s="94" t="s">
        <v>4197</v>
      </c>
      <c r="D337" s="23" t="s">
        <v>2757</v>
      </c>
      <c r="E337" s="123">
        <v>7</v>
      </c>
      <c r="F337" s="20">
        <v>48075.33</v>
      </c>
      <c r="G337" s="20">
        <f t="shared" si="5"/>
        <v>336527.31</v>
      </c>
    </row>
    <row r="338" spans="2:7" s="17" customFormat="1" ht="28.5" outlineLevel="1" x14ac:dyDescent="0.25">
      <c r="B338" s="90" t="s">
        <v>2055</v>
      </c>
      <c r="C338" s="94" t="s">
        <v>4198</v>
      </c>
      <c r="D338" s="23" t="s">
        <v>2757</v>
      </c>
      <c r="E338" s="123">
        <v>42</v>
      </c>
      <c r="F338" s="20">
        <v>22504.11</v>
      </c>
      <c r="G338" s="20">
        <f t="shared" si="5"/>
        <v>945172.62</v>
      </c>
    </row>
    <row r="339" spans="2:7" s="17" customFormat="1" ht="28.5" outlineLevel="1" x14ac:dyDescent="0.25">
      <c r="B339" s="90" t="s">
        <v>2056</v>
      </c>
      <c r="C339" s="94" t="s">
        <v>4199</v>
      </c>
      <c r="D339" s="23" t="s">
        <v>2757</v>
      </c>
      <c r="E339" s="123">
        <v>10</v>
      </c>
      <c r="F339" s="20">
        <v>456473.65</v>
      </c>
      <c r="G339" s="20">
        <f t="shared" si="5"/>
        <v>4564736.5</v>
      </c>
    </row>
    <row r="340" spans="2:7" s="17" customFormat="1" ht="14.25" outlineLevel="1" x14ac:dyDescent="0.25">
      <c r="B340" s="90" t="s">
        <v>2057</v>
      </c>
      <c r="C340" s="94" t="s">
        <v>4200</v>
      </c>
      <c r="D340" s="23" t="s">
        <v>2757</v>
      </c>
      <c r="E340" s="123">
        <v>71</v>
      </c>
      <c r="F340" s="20">
        <v>53729.16</v>
      </c>
      <c r="G340" s="20">
        <f t="shared" si="5"/>
        <v>3814770.36</v>
      </c>
    </row>
    <row r="341" spans="2:7" s="17" customFormat="1" ht="14.25" outlineLevel="1" x14ac:dyDescent="0.25">
      <c r="B341" s="90" t="s">
        <v>2058</v>
      </c>
      <c r="C341" s="94" t="s">
        <v>4201</v>
      </c>
      <c r="D341" s="23" t="s">
        <v>2757</v>
      </c>
      <c r="E341" s="123">
        <v>71</v>
      </c>
      <c r="F341" s="20">
        <v>9141.15</v>
      </c>
      <c r="G341" s="20">
        <f t="shared" si="5"/>
        <v>649021.65</v>
      </c>
    </row>
    <row r="342" spans="2:7" s="17" customFormat="1" ht="14.25" outlineLevel="1" x14ac:dyDescent="0.25">
      <c r="B342" s="90" t="s">
        <v>2059</v>
      </c>
      <c r="C342" s="94" t="s">
        <v>4202</v>
      </c>
      <c r="D342" s="23" t="s">
        <v>2757</v>
      </c>
      <c r="E342" s="123">
        <v>3</v>
      </c>
      <c r="F342" s="20">
        <v>49682.12</v>
      </c>
      <c r="G342" s="20">
        <f t="shared" si="5"/>
        <v>149046.35999999999</v>
      </c>
    </row>
    <row r="343" spans="2:7" s="17" customFormat="1" ht="28.5" outlineLevel="1" x14ac:dyDescent="0.25">
      <c r="B343" s="90" t="s">
        <v>2060</v>
      </c>
      <c r="C343" s="94" t="s">
        <v>4203</v>
      </c>
      <c r="D343" s="23" t="s">
        <v>2757</v>
      </c>
      <c r="E343" s="123">
        <v>10</v>
      </c>
      <c r="F343" s="20">
        <v>16249.4</v>
      </c>
      <c r="G343" s="20">
        <f t="shared" si="5"/>
        <v>162494</v>
      </c>
    </row>
    <row r="344" spans="2:7" s="17" customFormat="1" ht="14.25" outlineLevel="1" x14ac:dyDescent="0.25">
      <c r="B344" s="90" t="s">
        <v>2061</v>
      </c>
      <c r="C344" s="94" t="s">
        <v>4204</v>
      </c>
      <c r="D344" s="93" t="s">
        <v>3288</v>
      </c>
      <c r="E344" s="123">
        <v>3495</v>
      </c>
      <c r="F344" s="20">
        <v>932.37</v>
      </c>
      <c r="G344" s="20">
        <f t="shared" si="5"/>
        <v>3258633.15</v>
      </c>
    </row>
    <row r="345" spans="2:7" s="17" customFormat="1" ht="28.5" outlineLevel="1" x14ac:dyDescent="0.25">
      <c r="B345" s="90" t="s">
        <v>2062</v>
      </c>
      <c r="C345" s="94" t="s">
        <v>4205</v>
      </c>
      <c r="D345" s="23" t="s">
        <v>2757</v>
      </c>
      <c r="E345" s="123">
        <v>20</v>
      </c>
      <c r="F345" s="20">
        <v>263513.65999999997</v>
      </c>
      <c r="G345" s="20">
        <f t="shared" si="5"/>
        <v>5270273.2</v>
      </c>
    </row>
    <row r="346" spans="2:7" s="17" customFormat="1" ht="28.5" outlineLevel="1" x14ac:dyDescent="0.25">
      <c r="B346" s="90" t="s">
        <v>2063</v>
      </c>
      <c r="C346" s="94" t="s">
        <v>4206</v>
      </c>
      <c r="D346" s="23" t="s">
        <v>2757</v>
      </c>
      <c r="E346" s="123">
        <v>7</v>
      </c>
      <c r="F346" s="20">
        <v>58110.54</v>
      </c>
      <c r="G346" s="20">
        <f t="shared" si="5"/>
        <v>406773.78</v>
      </c>
    </row>
    <row r="347" spans="2:7" s="17" customFormat="1" ht="14.25" outlineLevel="1" x14ac:dyDescent="0.25">
      <c r="B347" s="90" t="s">
        <v>6731</v>
      </c>
      <c r="C347" s="94" t="s">
        <v>4207</v>
      </c>
      <c r="D347" s="23" t="s">
        <v>2757</v>
      </c>
      <c r="E347" s="123">
        <v>71</v>
      </c>
      <c r="F347" s="20">
        <v>20240.21</v>
      </c>
      <c r="G347" s="20">
        <f t="shared" si="5"/>
        <v>1437054.91</v>
      </c>
    </row>
    <row r="348" spans="2:7" s="17" customFormat="1" ht="28.5" outlineLevel="1" x14ac:dyDescent="0.25">
      <c r="B348" s="90" t="s">
        <v>2064</v>
      </c>
      <c r="C348" s="103" t="s">
        <v>4208</v>
      </c>
      <c r="D348" s="90"/>
      <c r="E348" s="123"/>
      <c r="F348" s="90"/>
      <c r="G348" s="20">
        <f t="shared" si="5"/>
        <v>0</v>
      </c>
    </row>
    <row r="349" spans="2:7" s="17" customFormat="1" ht="14.25" outlineLevel="1" x14ac:dyDescent="0.25">
      <c r="B349" s="90" t="s">
        <v>2065</v>
      </c>
      <c r="C349" s="94" t="s">
        <v>4209</v>
      </c>
      <c r="D349" s="23" t="s">
        <v>2757</v>
      </c>
      <c r="E349" s="123">
        <v>2</v>
      </c>
      <c r="F349" s="20">
        <v>1178.6199999999999</v>
      </c>
      <c r="G349" s="20">
        <f t="shared" si="5"/>
        <v>2357.2399999999998</v>
      </c>
    </row>
    <row r="350" spans="2:7" s="9" customFormat="1" outlineLevel="1" x14ac:dyDescent="0.25">
      <c r="B350" s="90" t="s">
        <v>2066</v>
      </c>
      <c r="C350" s="94" t="s">
        <v>4210</v>
      </c>
      <c r="D350" s="93" t="s">
        <v>3288</v>
      </c>
      <c r="E350" s="123">
        <v>140</v>
      </c>
      <c r="F350" s="20">
        <v>15.87</v>
      </c>
      <c r="G350" s="20">
        <f t="shared" si="5"/>
        <v>2221.8000000000002</v>
      </c>
    </row>
    <row r="351" spans="2:7" s="17" customFormat="1" ht="28.5" outlineLevel="1" x14ac:dyDescent="0.25">
      <c r="B351" s="90" t="s">
        <v>2067</v>
      </c>
      <c r="C351" s="94" t="s">
        <v>4211</v>
      </c>
      <c r="D351" s="93" t="s">
        <v>3288</v>
      </c>
      <c r="E351" s="123">
        <v>21</v>
      </c>
      <c r="F351" s="20">
        <v>152.87</v>
      </c>
      <c r="G351" s="20">
        <f t="shared" si="5"/>
        <v>3210.27</v>
      </c>
    </row>
    <row r="352" spans="2:7" s="17" customFormat="1" ht="14.25" outlineLevel="1" x14ac:dyDescent="0.25">
      <c r="B352" s="90" t="s">
        <v>2068</v>
      </c>
      <c r="C352" s="94" t="s">
        <v>4212</v>
      </c>
      <c r="D352" s="23" t="s">
        <v>2757</v>
      </c>
      <c r="E352" s="123">
        <v>2</v>
      </c>
      <c r="F352" s="20">
        <v>26698.82</v>
      </c>
      <c r="G352" s="20">
        <f t="shared" si="5"/>
        <v>53397.64</v>
      </c>
    </row>
    <row r="353" spans="2:7" s="17" customFormat="1" ht="28.5" outlineLevel="1" x14ac:dyDescent="0.25">
      <c r="B353" s="90" t="s">
        <v>2069</v>
      </c>
      <c r="C353" s="94" t="s">
        <v>4213</v>
      </c>
      <c r="D353" s="23" t="s">
        <v>2757</v>
      </c>
      <c r="E353" s="123">
        <v>1</v>
      </c>
      <c r="F353" s="20">
        <v>48492.27</v>
      </c>
      <c r="G353" s="20">
        <f t="shared" si="5"/>
        <v>48492.27</v>
      </c>
    </row>
    <row r="354" spans="2:7" s="17" customFormat="1" ht="28.5" outlineLevel="1" x14ac:dyDescent="0.25">
      <c r="B354" s="90" t="s">
        <v>2070</v>
      </c>
      <c r="C354" s="94" t="s">
        <v>4214</v>
      </c>
      <c r="D354" s="23" t="s">
        <v>2757</v>
      </c>
      <c r="E354" s="123">
        <v>1</v>
      </c>
      <c r="F354" s="20">
        <v>22944.02</v>
      </c>
      <c r="G354" s="20">
        <f t="shared" si="5"/>
        <v>22944.02</v>
      </c>
    </row>
    <row r="355" spans="2:7" s="17" customFormat="1" ht="14.25" outlineLevel="1" x14ac:dyDescent="0.25">
      <c r="B355" s="90" t="s">
        <v>2071</v>
      </c>
      <c r="C355" s="94" t="s">
        <v>4215</v>
      </c>
      <c r="D355" s="23" t="s">
        <v>2757</v>
      </c>
      <c r="E355" s="123">
        <v>6</v>
      </c>
      <c r="F355" s="20">
        <v>4658.3999999999996</v>
      </c>
      <c r="G355" s="20">
        <f t="shared" si="5"/>
        <v>27950.400000000001</v>
      </c>
    </row>
    <row r="356" spans="2:7" s="17" customFormat="1" ht="28.5" outlineLevel="1" x14ac:dyDescent="0.25">
      <c r="B356" s="90" t="s">
        <v>2072</v>
      </c>
      <c r="C356" s="94" t="s">
        <v>4216</v>
      </c>
      <c r="D356" s="23" t="s">
        <v>3287</v>
      </c>
      <c r="E356" s="123">
        <v>2</v>
      </c>
      <c r="F356" s="20">
        <v>791.38</v>
      </c>
      <c r="G356" s="20">
        <f t="shared" si="5"/>
        <v>1582.76</v>
      </c>
    </row>
    <row r="357" spans="2:7" s="17" customFormat="1" ht="28.5" outlineLevel="1" x14ac:dyDescent="0.25">
      <c r="B357" s="90" t="s">
        <v>2073</v>
      </c>
      <c r="C357" s="94" t="s">
        <v>4217</v>
      </c>
      <c r="D357" s="90" t="s">
        <v>3033</v>
      </c>
      <c r="E357" s="123">
        <v>54</v>
      </c>
      <c r="F357" s="20">
        <v>101915.66</v>
      </c>
      <c r="G357" s="20">
        <f t="shared" si="5"/>
        <v>5503445.6399999997</v>
      </c>
    </row>
    <row r="358" spans="2:7" s="17" customFormat="1" ht="14.25" outlineLevel="1" x14ac:dyDescent="0.25">
      <c r="B358" s="90" t="s">
        <v>2074</v>
      </c>
      <c r="C358" s="92" t="s">
        <v>4218</v>
      </c>
      <c r="D358" s="93" t="s">
        <v>3288</v>
      </c>
      <c r="E358" s="123">
        <v>258</v>
      </c>
      <c r="F358" s="20">
        <v>4119.87</v>
      </c>
      <c r="G358" s="20">
        <f t="shared" si="5"/>
        <v>1062926.46</v>
      </c>
    </row>
    <row r="359" spans="2:7" s="17" customFormat="1" ht="14.25" outlineLevel="1" x14ac:dyDescent="0.25">
      <c r="B359" s="90" t="s">
        <v>2075</v>
      </c>
      <c r="C359" s="94" t="s">
        <v>4219</v>
      </c>
      <c r="D359" s="23" t="s">
        <v>3287</v>
      </c>
      <c r="E359" s="123">
        <v>23.5</v>
      </c>
      <c r="F359" s="20">
        <v>333.41</v>
      </c>
      <c r="G359" s="20">
        <f t="shared" si="5"/>
        <v>7835.14</v>
      </c>
    </row>
    <row r="360" spans="2:7" s="17" customFormat="1" ht="14.25" outlineLevel="1" x14ac:dyDescent="0.25">
      <c r="B360" s="90" t="s">
        <v>2076</v>
      </c>
      <c r="C360" s="94" t="s">
        <v>4220</v>
      </c>
      <c r="D360" s="23" t="s">
        <v>3287</v>
      </c>
      <c r="E360" s="123">
        <v>16.7</v>
      </c>
      <c r="F360" s="20">
        <v>1939.86</v>
      </c>
      <c r="G360" s="20">
        <f t="shared" si="5"/>
        <v>32395.66</v>
      </c>
    </row>
    <row r="361" spans="2:7" s="17" customFormat="1" ht="28.5" outlineLevel="1" x14ac:dyDescent="0.25">
      <c r="B361" s="90" t="s">
        <v>2077</v>
      </c>
      <c r="C361" s="94" t="s">
        <v>4221</v>
      </c>
      <c r="D361" s="93" t="s">
        <v>3288</v>
      </c>
      <c r="E361" s="123">
        <v>180</v>
      </c>
      <c r="F361" s="20">
        <v>1089.76</v>
      </c>
      <c r="G361" s="20">
        <f t="shared" si="5"/>
        <v>196156.79999999999</v>
      </c>
    </row>
    <row r="362" spans="2:7" s="17" customFormat="1" ht="28.5" outlineLevel="1" x14ac:dyDescent="0.25">
      <c r="B362" s="90" t="s">
        <v>2078</v>
      </c>
      <c r="C362" s="94" t="s">
        <v>4222</v>
      </c>
      <c r="D362" s="93" t="s">
        <v>3288</v>
      </c>
      <c r="E362" s="123">
        <v>300</v>
      </c>
      <c r="F362" s="20">
        <v>1695.02</v>
      </c>
      <c r="G362" s="20">
        <f t="shared" si="5"/>
        <v>508506</v>
      </c>
    </row>
    <row r="363" spans="2:7" s="17" customFormat="1" ht="14.25" outlineLevel="1" x14ac:dyDescent="0.25">
      <c r="B363" s="90" t="s">
        <v>2079</v>
      </c>
      <c r="C363" s="94" t="s">
        <v>4223</v>
      </c>
      <c r="D363" s="93" t="s">
        <v>3288</v>
      </c>
      <c r="E363" s="123">
        <v>60</v>
      </c>
      <c r="F363" s="20">
        <v>5309.83</v>
      </c>
      <c r="G363" s="20">
        <f t="shared" si="5"/>
        <v>318589.8</v>
      </c>
    </row>
    <row r="364" spans="2:7" s="17" customFormat="1" ht="14.25" outlineLevel="1" x14ac:dyDescent="0.25">
      <c r="B364" s="90" t="s">
        <v>2080</v>
      </c>
      <c r="C364" s="94" t="s">
        <v>4224</v>
      </c>
      <c r="D364" s="23" t="s">
        <v>2757</v>
      </c>
      <c r="E364" s="123">
        <v>2</v>
      </c>
      <c r="F364" s="20">
        <v>49738.239999999998</v>
      </c>
      <c r="G364" s="20">
        <f t="shared" si="5"/>
        <v>99476.479999999996</v>
      </c>
    </row>
    <row r="365" spans="2:7" s="17" customFormat="1" ht="14.25" outlineLevel="1" x14ac:dyDescent="0.25">
      <c r="B365" s="90" t="s">
        <v>2081</v>
      </c>
      <c r="C365" s="94" t="s">
        <v>4225</v>
      </c>
      <c r="D365" s="93" t="s">
        <v>3288</v>
      </c>
      <c r="E365" s="123">
        <v>5</v>
      </c>
      <c r="F365" s="20">
        <v>11651.61</v>
      </c>
      <c r="G365" s="20">
        <f t="shared" si="5"/>
        <v>58258.05</v>
      </c>
    </row>
    <row r="366" spans="2:7" s="17" customFormat="1" ht="28.5" outlineLevel="1" x14ac:dyDescent="0.25">
      <c r="B366" s="90" t="s">
        <v>6732</v>
      </c>
      <c r="C366" s="92" t="s">
        <v>4226</v>
      </c>
      <c r="D366" s="23" t="s">
        <v>2757</v>
      </c>
      <c r="E366" s="123">
        <v>5</v>
      </c>
      <c r="F366" s="20">
        <v>12639.9</v>
      </c>
      <c r="G366" s="20">
        <f t="shared" si="5"/>
        <v>63199.5</v>
      </c>
    </row>
    <row r="367" spans="2:7" s="17" customFormat="1" ht="14.25" outlineLevel="1" x14ac:dyDescent="0.25">
      <c r="B367" s="90" t="s">
        <v>2082</v>
      </c>
      <c r="C367" s="103" t="s">
        <v>3034</v>
      </c>
      <c r="D367" s="90"/>
      <c r="E367" s="123"/>
      <c r="F367" s="90"/>
      <c r="G367" s="20">
        <f t="shared" si="5"/>
        <v>0</v>
      </c>
    </row>
    <row r="368" spans="2:7" s="17" customFormat="1" ht="28.5" outlineLevel="1" x14ac:dyDescent="0.25">
      <c r="B368" s="90" t="s">
        <v>2083</v>
      </c>
      <c r="C368" s="94" t="s">
        <v>4227</v>
      </c>
      <c r="D368" s="23" t="s">
        <v>2757</v>
      </c>
      <c r="E368" s="123">
        <v>2</v>
      </c>
      <c r="F368" s="20">
        <v>1178.6400000000001</v>
      </c>
      <c r="G368" s="20">
        <f t="shared" si="5"/>
        <v>2357.2800000000002</v>
      </c>
    </row>
    <row r="369" spans="1:7" s="9" customFormat="1" outlineLevel="1" x14ac:dyDescent="0.25">
      <c r="B369" s="90" t="s">
        <v>2084</v>
      </c>
      <c r="C369" s="94" t="s">
        <v>4228</v>
      </c>
      <c r="D369" s="93" t="s">
        <v>3288</v>
      </c>
      <c r="E369" s="123">
        <v>30</v>
      </c>
      <c r="F369" s="20">
        <v>74.09</v>
      </c>
      <c r="G369" s="20">
        <f t="shared" si="5"/>
        <v>2222.6999999999998</v>
      </c>
    </row>
    <row r="370" spans="1:7" s="17" customFormat="1" ht="28.5" outlineLevel="1" x14ac:dyDescent="0.25">
      <c r="B370" s="90" t="s">
        <v>2085</v>
      </c>
      <c r="C370" s="94" t="s">
        <v>4229</v>
      </c>
      <c r="D370" s="23" t="s">
        <v>2757</v>
      </c>
      <c r="E370" s="123">
        <v>1</v>
      </c>
      <c r="F370" s="20">
        <v>15068.14</v>
      </c>
      <c r="G370" s="20">
        <f t="shared" si="5"/>
        <v>15068.14</v>
      </c>
    </row>
    <row r="371" spans="1:7" s="17" customFormat="1" ht="28.5" outlineLevel="1" x14ac:dyDescent="0.25">
      <c r="B371" s="90" t="s">
        <v>422</v>
      </c>
      <c r="C371" s="103" t="s">
        <v>2745</v>
      </c>
      <c r="D371" s="90"/>
      <c r="E371" s="123"/>
      <c r="F371" s="90"/>
      <c r="G371" s="20">
        <f t="shared" si="5"/>
        <v>0</v>
      </c>
    </row>
    <row r="372" spans="1:7" s="17" customFormat="1" ht="28.5" outlineLevel="1" x14ac:dyDescent="0.25">
      <c r="B372" s="90" t="s">
        <v>2086</v>
      </c>
      <c r="C372" s="142" t="s">
        <v>3035</v>
      </c>
      <c r="D372" s="90"/>
      <c r="E372" s="123"/>
      <c r="F372" s="90"/>
      <c r="G372" s="20">
        <f t="shared" si="5"/>
        <v>0</v>
      </c>
    </row>
    <row r="373" spans="1:7" s="6" customFormat="1" ht="28.5" x14ac:dyDescent="0.25">
      <c r="A373" s="29"/>
      <c r="B373" s="90" t="s">
        <v>2087</v>
      </c>
      <c r="C373" s="94" t="s">
        <v>4230</v>
      </c>
      <c r="D373" s="20" t="s">
        <v>2755</v>
      </c>
      <c r="E373" s="123">
        <v>0.96799999999999997</v>
      </c>
      <c r="F373" s="20">
        <v>461642.23999999999</v>
      </c>
      <c r="G373" s="20">
        <f t="shared" si="5"/>
        <v>446869.69</v>
      </c>
    </row>
    <row r="374" spans="1:7" s="9" customFormat="1" ht="28.5" outlineLevel="1" x14ac:dyDescent="0.25">
      <c r="B374" s="90" t="s">
        <v>2088</v>
      </c>
      <c r="C374" s="94" t="s">
        <v>4231</v>
      </c>
      <c r="D374" s="20" t="s">
        <v>2755</v>
      </c>
      <c r="E374" s="123">
        <v>1.2390000000000001</v>
      </c>
      <c r="F374" s="20">
        <v>10250458.710000001</v>
      </c>
      <c r="G374" s="20">
        <f t="shared" si="5"/>
        <v>12700318.34</v>
      </c>
    </row>
    <row r="375" spans="1:7" s="17" customFormat="1" ht="28.5" outlineLevel="1" x14ac:dyDescent="0.25">
      <c r="B375" s="90" t="s">
        <v>2089</v>
      </c>
      <c r="C375" s="94" t="s">
        <v>4232</v>
      </c>
      <c r="D375" s="20" t="s">
        <v>2755</v>
      </c>
      <c r="E375" s="123">
        <v>0.18</v>
      </c>
      <c r="F375" s="20">
        <v>3793446.99</v>
      </c>
      <c r="G375" s="20">
        <f t="shared" si="5"/>
        <v>682820.46</v>
      </c>
    </row>
    <row r="376" spans="1:7" s="17" customFormat="1" ht="28.5" outlineLevel="1" x14ac:dyDescent="0.25">
      <c r="B376" s="90" t="s">
        <v>6734</v>
      </c>
      <c r="C376" s="94" t="s">
        <v>4233</v>
      </c>
      <c r="D376" s="23" t="s">
        <v>2754</v>
      </c>
      <c r="E376" s="123">
        <v>1</v>
      </c>
      <c r="F376" s="20">
        <v>27730.880000000001</v>
      </c>
      <c r="G376" s="20">
        <f t="shared" si="5"/>
        <v>27730.880000000001</v>
      </c>
    </row>
    <row r="377" spans="1:7" s="17" customFormat="1" ht="28.5" outlineLevel="1" x14ac:dyDescent="0.25">
      <c r="B377" s="90" t="s">
        <v>2090</v>
      </c>
      <c r="C377" s="142" t="s">
        <v>3036</v>
      </c>
      <c r="D377" s="90"/>
      <c r="E377" s="123"/>
      <c r="F377" s="90"/>
      <c r="G377" s="20">
        <f t="shared" si="5"/>
        <v>0</v>
      </c>
    </row>
    <row r="378" spans="1:7" s="17" customFormat="1" ht="28.5" outlineLevel="1" x14ac:dyDescent="0.25">
      <c r="B378" s="90" t="s">
        <v>2091</v>
      </c>
      <c r="C378" s="94" t="s">
        <v>4234</v>
      </c>
      <c r="D378" s="20" t="s">
        <v>2755</v>
      </c>
      <c r="E378" s="123">
        <v>0.41699999999999998</v>
      </c>
      <c r="F378" s="20">
        <v>1372041.64</v>
      </c>
      <c r="G378" s="20">
        <f t="shared" si="5"/>
        <v>572141.36</v>
      </c>
    </row>
    <row r="379" spans="1:7" s="9" customFormat="1" ht="28.5" outlineLevel="1" x14ac:dyDescent="0.25">
      <c r="B379" s="90" t="s">
        <v>3317</v>
      </c>
      <c r="C379" s="94" t="s">
        <v>4235</v>
      </c>
      <c r="D379" s="20" t="s">
        <v>2755</v>
      </c>
      <c r="E379" s="123">
        <v>0.61699999999999999</v>
      </c>
      <c r="F379" s="20">
        <v>30602699.850000001</v>
      </c>
      <c r="G379" s="20">
        <f t="shared" si="5"/>
        <v>18881865.809999999</v>
      </c>
    </row>
    <row r="380" spans="1:7" s="17" customFormat="1" ht="28.5" outlineLevel="1" x14ac:dyDescent="0.25">
      <c r="B380" s="90" t="s">
        <v>3318</v>
      </c>
      <c r="C380" s="94" t="s">
        <v>4236</v>
      </c>
      <c r="D380" s="20" t="s">
        <v>2755</v>
      </c>
      <c r="E380" s="123">
        <v>0.624</v>
      </c>
      <c r="F380" s="20">
        <v>9941320.5099999998</v>
      </c>
      <c r="G380" s="20">
        <f t="shared" si="5"/>
        <v>6203384</v>
      </c>
    </row>
    <row r="381" spans="1:7" s="17" customFormat="1" ht="28.5" outlineLevel="1" x14ac:dyDescent="0.25">
      <c r="B381" s="90" t="s">
        <v>3319</v>
      </c>
      <c r="C381" s="94" t="s">
        <v>4237</v>
      </c>
      <c r="D381" s="20" t="s">
        <v>2755</v>
      </c>
      <c r="E381" s="123">
        <v>0.624</v>
      </c>
      <c r="F381" s="20">
        <v>568628.47999999998</v>
      </c>
      <c r="G381" s="20">
        <f t="shared" si="5"/>
        <v>354824.17</v>
      </c>
    </row>
    <row r="382" spans="1:7" s="17" customFormat="1" ht="14.25" outlineLevel="1" x14ac:dyDescent="0.25">
      <c r="B382" s="90" t="s">
        <v>3320</v>
      </c>
      <c r="C382" s="94" t="s">
        <v>3827</v>
      </c>
      <c r="D382" s="20" t="s">
        <v>2755</v>
      </c>
      <c r="E382" s="123">
        <v>0.18</v>
      </c>
      <c r="F382" s="20">
        <v>4052870.63</v>
      </c>
      <c r="G382" s="20">
        <f t="shared" si="5"/>
        <v>729516.71</v>
      </c>
    </row>
    <row r="383" spans="1:7" s="17" customFormat="1" ht="28.5" outlineLevel="1" x14ac:dyDescent="0.25">
      <c r="B383" s="90" t="s">
        <v>6735</v>
      </c>
      <c r="C383" s="94" t="s">
        <v>4238</v>
      </c>
      <c r="D383" s="23" t="s">
        <v>2754</v>
      </c>
      <c r="E383" s="123">
        <v>1</v>
      </c>
      <c r="F383" s="20">
        <v>14494.33</v>
      </c>
      <c r="G383" s="20">
        <f t="shared" si="5"/>
        <v>14494.33</v>
      </c>
    </row>
    <row r="384" spans="1:7" s="17" customFormat="1" ht="28.5" outlineLevel="1" x14ac:dyDescent="0.25">
      <c r="B384" s="90" t="s">
        <v>3321</v>
      </c>
      <c r="C384" s="142" t="s">
        <v>3457</v>
      </c>
      <c r="D384" s="90"/>
      <c r="E384" s="123"/>
      <c r="F384" s="90"/>
      <c r="G384" s="20">
        <f t="shared" si="5"/>
        <v>0</v>
      </c>
    </row>
    <row r="385" spans="2:7" s="17" customFormat="1" ht="28.5" outlineLevel="1" x14ac:dyDescent="0.25">
      <c r="B385" s="90" t="s">
        <v>3322</v>
      </c>
      <c r="C385" s="94" t="s">
        <v>4239</v>
      </c>
      <c r="D385" s="20" t="s">
        <v>2755</v>
      </c>
      <c r="E385" s="123">
        <v>1.0209999999999999</v>
      </c>
      <c r="F385" s="20">
        <v>634804.12</v>
      </c>
      <c r="G385" s="20">
        <f t="shared" si="5"/>
        <v>648135.01</v>
      </c>
    </row>
    <row r="386" spans="2:7" s="7" customFormat="1" ht="28.5" outlineLevel="1" x14ac:dyDescent="0.25">
      <c r="B386" s="90" t="s">
        <v>3323</v>
      </c>
      <c r="C386" s="94" t="s">
        <v>4240</v>
      </c>
      <c r="D386" s="20" t="s">
        <v>2755</v>
      </c>
      <c r="E386" s="123">
        <v>1.1519999999999999</v>
      </c>
      <c r="F386" s="20">
        <v>15991005.48</v>
      </c>
      <c r="G386" s="20">
        <f t="shared" si="5"/>
        <v>18421638.309999999</v>
      </c>
    </row>
    <row r="387" spans="2:7" s="17" customFormat="1" ht="28.5" outlineLevel="1" x14ac:dyDescent="0.25">
      <c r="B387" s="90" t="s">
        <v>3324</v>
      </c>
      <c r="C387" s="94" t="s">
        <v>4241</v>
      </c>
      <c r="D387" s="20" t="s">
        <v>2755</v>
      </c>
      <c r="E387" s="123">
        <v>0.18</v>
      </c>
      <c r="F387" s="20">
        <v>3579547.17</v>
      </c>
      <c r="G387" s="20">
        <f t="shared" si="5"/>
        <v>644318.49</v>
      </c>
    </row>
    <row r="388" spans="2:7" s="17" customFormat="1" ht="28.5" outlineLevel="1" x14ac:dyDescent="0.25">
      <c r="B388" s="90" t="s">
        <v>6736</v>
      </c>
      <c r="C388" s="94" t="s">
        <v>4242</v>
      </c>
      <c r="D388" s="23" t="s">
        <v>2754</v>
      </c>
      <c r="E388" s="137">
        <v>1</v>
      </c>
      <c r="F388" s="20">
        <v>14494.33</v>
      </c>
      <c r="G388" s="20">
        <f t="shared" si="5"/>
        <v>14494.33</v>
      </c>
    </row>
    <row r="389" spans="2:7" s="17" customFormat="1" ht="28.5" outlineLevel="1" x14ac:dyDescent="0.25">
      <c r="B389" s="90" t="s">
        <v>3325</v>
      </c>
      <c r="C389" s="142" t="s">
        <v>3458</v>
      </c>
      <c r="D389" s="90"/>
      <c r="E389" s="123"/>
      <c r="F389" s="90"/>
      <c r="G389" s="20">
        <f t="shared" si="5"/>
        <v>0</v>
      </c>
    </row>
    <row r="390" spans="2:7" s="17" customFormat="1" ht="28.5" outlineLevel="1" x14ac:dyDescent="0.25">
      <c r="B390" s="90" t="s">
        <v>3326</v>
      </c>
      <c r="C390" s="94" t="s">
        <v>4243</v>
      </c>
      <c r="D390" s="20" t="s">
        <v>2755</v>
      </c>
      <c r="E390" s="123">
        <v>0.80300000000000005</v>
      </c>
      <c r="F390" s="20">
        <v>738505.55</v>
      </c>
      <c r="G390" s="20">
        <f t="shared" si="5"/>
        <v>593019.96</v>
      </c>
    </row>
    <row r="391" spans="2:7" s="9" customFormat="1" ht="28.5" outlineLevel="1" x14ac:dyDescent="0.25">
      <c r="B391" s="90" t="s">
        <v>3327</v>
      </c>
      <c r="C391" s="94" t="s">
        <v>4244</v>
      </c>
      <c r="D391" s="20" t="s">
        <v>2755</v>
      </c>
      <c r="E391" s="123">
        <v>0.621</v>
      </c>
      <c r="F391" s="20">
        <v>95288584.209999993</v>
      </c>
      <c r="G391" s="20">
        <f t="shared" si="5"/>
        <v>59174210.789999999</v>
      </c>
    </row>
    <row r="392" spans="2:7" s="17" customFormat="1" ht="28.5" outlineLevel="1" x14ac:dyDescent="0.25">
      <c r="B392" s="90" t="s">
        <v>3328</v>
      </c>
      <c r="C392" s="94" t="s">
        <v>4245</v>
      </c>
      <c r="D392" s="20" t="s">
        <v>2755</v>
      </c>
      <c r="E392" s="123">
        <v>0.126</v>
      </c>
      <c r="F392" s="20">
        <v>5368429.9400000004</v>
      </c>
      <c r="G392" s="20">
        <f t="shared" si="5"/>
        <v>676422.17</v>
      </c>
    </row>
    <row r="393" spans="2:7" s="17" customFormat="1" ht="28.5" outlineLevel="1" x14ac:dyDescent="0.25">
      <c r="B393" s="90" t="s">
        <v>6737</v>
      </c>
      <c r="C393" s="94" t="s">
        <v>4246</v>
      </c>
      <c r="D393" s="23" t="s">
        <v>2754</v>
      </c>
      <c r="E393" s="137">
        <v>1</v>
      </c>
      <c r="F393" s="20">
        <v>18087.95</v>
      </c>
      <c r="G393" s="20">
        <f t="shared" si="5"/>
        <v>18087.95</v>
      </c>
    </row>
    <row r="394" spans="2:7" s="17" customFormat="1" ht="28.5" outlineLevel="1" x14ac:dyDescent="0.25">
      <c r="B394" s="90" t="s">
        <v>3329</v>
      </c>
      <c r="C394" s="142" t="s">
        <v>1121</v>
      </c>
      <c r="D394" s="90"/>
      <c r="E394" s="123"/>
      <c r="F394" s="90"/>
      <c r="G394" s="20">
        <f t="shared" ref="G394:G457" si="6">E394*F394</f>
        <v>0</v>
      </c>
    </row>
    <row r="395" spans="2:7" s="17" customFormat="1" ht="28.5" outlineLevel="1" x14ac:dyDescent="0.25">
      <c r="B395" s="90" t="s">
        <v>3330</v>
      </c>
      <c r="C395" s="94" t="s">
        <v>4247</v>
      </c>
      <c r="D395" s="20" t="s">
        <v>2755</v>
      </c>
      <c r="E395" s="123">
        <v>0.49199999999999999</v>
      </c>
      <c r="F395" s="20">
        <v>350212.79</v>
      </c>
      <c r="G395" s="20">
        <f t="shared" si="6"/>
        <v>172304.69</v>
      </c>
    </row>
    <row r="396" spans="2:7" s="9" customFormat="1" outlineLevel="1" x14ac:dyDescent="0.25">
      <c r="B396" s="90" t="s">
        <v>3331</v>
      </c>
      <c r="C396" s="94" t="s">
        <v>3828</v>
      </c>
      <c r="D396" s="20" t="s">
        <v>2755</v>
      </c>
      <c r="E396" s="123">
        <v>0.49099999999999999</v>
      </c>
      <c r="F396" s="20">
        <v>26820511.32</v>
      </c>
      <c r="G396" s="20">
        <f t="shared" si="6"/>
        <v>13168871.060000001</v>
      </c>
    </row>
    <row r="397" spans="2:7" s="17" customFormat="1" ht="42.75" outlineLevel="1" x14ac:dyDescent="0.25">
      <c r="B397" s="90" t="s">
        <v>3332</v>
      </c>
      <c r="C397" s="94" t="s">
        <v>4248</v>
      </c>
      <c r="D397" s="20" t="s">
        <v>2755</v>
      </c>
      <c r="E397" s="123">
        <v>0.18</v>
      </c>
      <c r="F397" s="20">
        <v>4012959.28</v>
      </c>
      <c r="G397" s="20">
        <f t="shared" si="6"/>
        <v>722332.67</v>
      </c>
    </row>
    <row r="398" spans="2:7" s="17" customFormat="1" ht="42.75" outlineLevel="1" x14ac:dyDescent="0.25">
      <c r="B398" s="90" t="s">
        <v>3333</v>
      </c>
      <c r="C398" s="94" t="s">
        <v>4249</v>
      </c>
      <c r="D398" s="20" t="s">
        <v>2755</v>
      </c>
      <c r="E398" s="123">
        <v>0.496</v>
      </c>
      <c r="F398" s="20">
        <v>11209151.199999999</v>
      </c>
      <c r="G398" s="20">
        <f t="shared" si="6"/>
        <v>5559739</v>
      </c>
    </row>
    <row r="399" spans="2:7" s="17" customFormat="1" ht="42.75" outlineLevel="1" x14ac:dyDescent="0.25">
      <c r="B399" s="90" t="s">
        <v>3334</v>
      </c>
      <c r="C399" s="94" t="s">
        <v>4250</v>
      </c>
      <c r="D399" s="20" t="s">
        <v>2755</v>
      </c>
      <c r="E399" s="123">
        <v>0.496</v>
      </c>
      <c r="F399" s="20">
        <v>715371.32</v>
      </c>
      <c r="G399" s="20">
        <f t="shared" si="6"/>
        <v>354824.17</v>
      </c>
    </row>
    <row r="400" spans="2:7" s="17" customFormat="1" ht="28.5" outlineLevel="1" x14ac:dyDescent="0.25">
      <c r="B400" s="90" t="s">
        <v>6738</v>
      </c>
      <c r="C400" s="94" t="s">
        <v>4251</v>
      </c>
      <c r="D400" s="23" t="s">
        <v>2754</v>
      </c>
      <c r="E400" s="137">
        <v>1</v>
      </c>
      <c r="F400" s="20">
        <v>10880.72</v>
      </c>
      <c r="G400" s="20">
        <f t="shared" si="6"/>
        <v>10880.72</v>
      </c>
    </row>
    <row r="401" spans="1:7" s="17" customFormat="1" ht="28.5" outlineLevel="1" x14ac:dyDescent="0.25">
      <c r="B401" s="90" t="s">
        <v>3335</v>
      </c>
      <c r="C401" s="142" t="s">
        <v>1122</v>
      </c>
      <c r="D401" s="90"/>
      <c r="E401" s="123"/>
      <c r="F401" s="90"/>
      <c r="G401" s="20">
        <f t="shared" si="6"/>
        <v>0</v>
      </c>
    </row>
    <row r="402" spans="1:7" s="17" customFormat="1" ht="28.5" outlineLevel="1" x14ac:dyDescent="0.25">
      <c r="B402" s="90" t="s">
        <v>3336</v>
      </c>
      <c r="C402" s="94" t="s">
        <v>4252</v>
      </c>
      <c r="D402" s="20" t="s">
        <v>2755</v>
      </c>
      <c r="E402" s="123">
        <v>0.85499999999999998</v>
      </c>
      <c r="F402" s="20">
        <v>710789.24</v>
      </c>
      <c r="G402" s="20">
        <f t="shared" si="6"/>
        <v>607724.80000000005</v>
      </c>
    </row>
    <row r="403" spans="1:7" s="9" customFormat="1" ht="28.5" outlineLevel="1" x14ac:dyDescent="0.25">
      <c r="B403" s="90" t="s">
        <v>3337</v>
      </c>
      <c r="C403" s="94" t="s">
        <v>4253</v>
      </c>
      <c r="D403" s="20" t="s">
        <v>2755</v>
      </c>
      <c r="E403" s="123">
        <v>0.85</v>
      </c>
      <c r="F403" s="20">
        <v>22115839.550000001</v>
      </c>
      <c r="G403" s="20">
        <f t="shared" si="6"/>
        <v>18798463.620000001</v>
      </c>
    </row>
    <row r="404" spans="1:7" s="17" customFormat="1" ht="28.5" outlineLevel="1" x14ac:dyDescent="0.25">
      <c r="B404" s="90" t="s">
        <v>3338</v>
      </c>
      <c r="C404" s="94" t="s">
        <v>4254</v>
      </c>
      <c r="D404" s="20" t="s">
        <v>2755</v>
      </c>
      <c r="E404" s="123">
        <v>0.18</v>
      </c>
      <c r="F404" s="20">
        <v>3231570.31</v>
      </c>
      <c r="G404" s="20">
        <f t="shared" si="6"/>
        <v>581682.66</v>
      </c>
    </row>
    <row r="405" spans="1:7" s="17" customFormat="1" ht="28.5" outlineLevel="1" x14ac:dyDescent="0.25">
      <c r="B405" s="90" t="s">
        <v>6739</v>
      </c>
      <c r="C405" s="94" t="s">
        <v>4255</v>
      </c>
      <c r="D405" s="23" t="s">
        <v>2754</v>
      </c>
      <c r="E405" s="123">
        <v>1</v>
      </c>
      <c r="F405" s="20">
        <v>7187.27</v>
      </c>
      <c r="G405" s="20">
        <f t="shared" si="6"/>
        <v>7187.27</v>
      </c>
    </row>
    <row r="406" spans="1:7" s="17" customFormat="1" ht="28.5" outlineLevel="1" x14ac:dyDescent="0.25">
      <c r="B406" s="90" t="s">
        <v>3339</v>
      </c>
      <c r="C406" s="142" t="s">
        <v>1123</v>
      </c>
      <c r="D406" s="90"/>
      <c r="E406" s="123"/>
      <c r="F406" s="90"/>
      <c r="G406" s="20">
        <f t="shared" si="6"/>
        <v>0</v>
      </c>
    </row>
    <row r="407" spans="1:7" s="17" customFormat="1" ht="28.5" outlineLevel="1" x14ac:dyDescent="0.25">
      <c r="B407" s="90" t="s">
        <v>3340</v>
      </c>
      <c r="C407" s="94" t="s">
        <v>4259</v>
      </c>
      <c r="D407" s="20" t="s">
        <v>2755</v>
      </c>
      <c r="E407" s="123">
        <v>0.79100000000000004</v>
      </c>
      <c r="F407" s="20">
        <v>486324.71</v>
      </c>
      <c r="G407" s="20">
        <f t="shared" si="6"/>
        <v>384682.85</v>
      </c>
    </row>
    <row r="408" spans="1:7" s="9" customFormat="1" ht="28.5" outlineLevel="1" x14ac:dyDescent="0.25">
      <c r="B408" s="90" t="s">
        <v>3341</v>
      </c>
      <c r="C408" s="94" t="s">
        <v>4258</v>
      </c>
      <c r="D408" s="20" t="s">
        <v>2755</v>
      </c>
      <c r="E408" s="123">
        <v>0.79100000000000004</v>
      </c>
      <c r="F408" s="20">
        <v>25590683.870000001</v>
      </c>
      <c r="G408" s="20">
        <f t="shared" si="6"/>
        <v>20242230.940000001</v>
      </c>
    </row>
    <row r="409" spans="1:7" s="17" customFormat="1" ht="28.5" outlineLevel="1" x14ac:dyDescent="0.25">
      <c r="B409" s="90" t="s">
        <v>3342</v>
      </c>
      <c r="C409" s="94" t="s">
        <v>4257</v>
      </c>
      <c r="D409" s="20" t="s">
        <v>2755</v>
      </c>
      <c r="E409" s="123">
        <v>0.18</v>
      </c>
      <c r="F409" s="20">
        <v>3231570.31</v>
      </c>
      <c r="G409" s="20">
        <f t="shared" si="6"/>
        <v>581682.66</v>
      </c>
    </row>
    <row r="410" spans="1:7" s="17" customFormat="1" ht="28.5" outlineLevel="1" x14ac:dyDescent="0.25">
      <c r="B410" s="90" t="s">
        <v>6740</v>
      </c>
      <c r="C410" s="94" t="s">
        <v>4256</v>
      </c>
      <c r="D410" s="23" t="s">
        <v>2754</v>
      </c>
      <c r="E410" s="123">
        <v>1</v>
      </c>
      <c r="F410" s="20">
        <v>10880.72</v>
      </c>
      <c r="G410" s="20">
        <f t="shared" si="6"/>
        <v>10880.72</v>
      </c>
    </row>
    <row r="411" spans="1:7" s="17" customFormat="1" ht="28.5" outlineLevel="1" x14ac:dyDescent="0.2">
      <c r="B411" s="90" t="s">
        <v>3343</v>
      </c>
      <c r="C411" s="63" t="s">
        <v>2746</v>
      </c>
      <c r="D411" s="91"/>
      <c r="E411" s="123"/>
      <c r="F411" s="126"/>
      <c r="G411" s="20">
        <f t="shared" si="6"/>
        <v>0</v>
      </c>
    </row>
    <row r="412" spans="1:7" s="17" customFormat="1" ht="28.5" outlineLevel="1" x14ac:dyDescent="0.2">
      <c r="B412" s="90" t="s">
        <v>3344</v>
      </c>
      <c r="C412" s="63" t="s">
        <v>3829</v>
      </c>
      <c r="D412" s="91"/>
      <c r="E412" s="123"/>
      <c r="F412" s="126"/>
      <c r="G412" s="20">
        <f t="shared" si="6"/>
        <v>0</v>
      </c>
    </row>
    <row r="413" spans="1:7" s="6" customFormat="1" x14ac:dyDescent="0.25">
      <c r="A413" s="29"/>
      <c r="B413" s="90" t="s">
        <v>3345</v>
      </c>
      <c r="C413" s="28" t="s">
        <v>4260</v>
      </c>
      <c r="D413" s="23" t="s">
        <v>3287</v>
      </c>
      <c r="E413" s="123">
        <v>178.7</v>
      </c>
      <c r="F413" s="20">
        <v>254.28</v>
      </c>
      <c r="G413" s="20">
        <f t="shared" si="6"/>
        <v>45439.839999999997</v>
      </c>
    </row>
    <row r="414" spans="1:7" s="9" customFormat="1" outlineLevel="1" x14ac:dyDescent="0.25">
      <c r="A414" s="48"/>
      <c r="B414" s="90" t="s">
        <v>3346</v>
      </c>
      <c r="C414" s="28" t="s">
        <v>4261</v>
      </c>
      <c r="D414" s="23" t="s">
        <v>3287</v>
      </c>
      <c r="E414" s="123">
        <v>57.87</v>
      </c>
      <c r="F414" s="20">
        <v>1820.22</v>
      </c>
      <c r="G414" s="20">
        <f t="shared" si="6"/>
        <v>105336.13</v>
      </c>
    </row>
    <row r="415" spans="1:7" s="17" customFormat="1" ht="71.25" outlineLevel="1" x14ac:dyDescent="0.25">
      <c r="A415" s="19"/>
      <c r="B415" s="90" t="s">
        <v>3347</v>
      </c>
      <c r="C415" s="28" t="s">
        <v>4262</v>
      </c>
      <c r="D415" s="93" t="s">
        <v>3288</v>
      </c>
      <c r="E415" s="123">
        <v>172.4</v>
      </c>
      <c r="F415" s="20">
        <v>3734.28</v>
      </c>
      <c r="G415" s="20">
        <f t="shared" si="6"/>
        <v>643789.87</v>
      </c>
    </row>
    <row r="416" spans="1:7" s="17" customFormat="1" ht="28.5" outlineLevel="1" x14ac:dyDescent="0.25">
      <c r="A416" s="19"/>
      <c r="B416" s="90" t="s">
        <v>3348</v>
      </c>
      <c r="C416" s="28" t="s">
        <v>4263</v>
      </c>
      <c r="D416" s="91" t="s">
        <v>1124</v>
      </c>
      <c r="E416" s="123">
        <v>2.35E-2</v>
      </c>
      <c r="F416" s="20">
        <v>875077.24</v>
      </c>
      <c r="G416" s="20">
        <f t="shared" si="6"/>
        <v>20564.32</v>
      </c>
    </row>
    <row r="417" spans="1:7" s="17" customFormat="1" ht="28.5" outlineLevel="1" x14ac:dyDescent="0.25">
      <c r="A417" s="19"/>
      <c r="B417" s="90" t="s">
        <v>3349</v>
      </c>
      <c r="C417" s="28" t="s">
        <v>4264</v>
      </c>
      <c r="D417" s="23" t="s">
        <v>2757</v>
      </c>
      <c r="E417" s="123">
        <v>1</v>
      </c>
      <c r="F417" s="20">
        <v>299013.18</v>
      </c>
      <c r="G417" s="20">
        <f t="shared" si="6"/>
        <v>299013.18</v>
      </c>
    </row>
    <row r="418" spans="1:7" s="17" customFormat="1" ht="85.5" outlineLevel="1" x14ac:dyDescent="0.25">
      <c r="A418" s="19"/>
      <c r="B418" s="90" t="s">
        <v>3350</v>
      </c>
      <c r="C418" s="79" t="s">
        <v>4265</v>
      </c>
      <c r="D418" s="93" t="s">
        <v>3288</v>
      </c>
      <c r="E418" s="123">
        <v>116.6</v>
      </c>
      <c r="F418" s="20">
        <v>57656.76</v>
      </c>
      <c r="G418" s="20">
        <f t="shared" si="6"/>
        <v>6722778.2199999997</v>
      </c>
    </row>
    <row r="419" spans="1:7" s="17" customFormat="1" ht="42.75" outlineLevel="1" x14ac:dyDescent="0.25">
      <c r="A419" s="19"/>
      <c r="B419" s="90" t="s">
        <v>3351</v>
      </c>
      <c r="C419" s="28" t="s">
        <v>4266</v>
      </c>
      <c r="D419" s="91" t="s">
        <v>3830</v>
      </c>
      <c r="E419" s="123">
        <v>4</v>
      </c>
      <c r="F419" s="20">
        <v>10018.370000000001</v>
      </c>
      <c r="G419" s="20">
        <f t="shared" si="6"/>
        <v>40073.480000000003</v>
      </c>
    </row>
    <row r="420" spans="1:7" s="17" customFormat="1" ht="42.75" outlineLevel="1" x14ac:dyDescent="0.25">
      <c r="A420" s="19"/>
      <c r="B420" s="90" t="s">
        <v>3352</v>
      </c>
      <c r="C420" s="28" t="s">
        <v>4267</v>
      </c>
      <c r="D420" s="23" t="s">
        <v>2757</v>
      </c>
      <c r="E420" s="123">
        <v>2</v>
      </c>
      <c r="F420" s="20">
        <v>10108.17</v>
      </c>
      <c r="G420" s="20">
        <f t="shared" si="6"/>
        <v>20216.34</v>
      </c>
    </row>
    <row r="421" spans="1:7" s="17" customFormat="1" ht="28.5" outlineLevel="1" x14ac:dyDescent="0.25">
      <c r="A421" s="19"/>
      <c r="B421" s="90" t="s">
        <v>3353</v>
      </c>
      <c r="C421" s="28" t="s">
        <v>4268</v>
      </c>
      <c r="D421" s="93" t="s">
        <v>3288</v>
      </c>
      <c r="E421" s="123">
        <v>130</v>
      </c>
      <c r="F421" s="20">
        <v>329.59</v>
      </c>
      <c r="G421" s="20">
        <f t="shared" si="6"/>
        <v>42846.7</v>
      </c>
    </row>
    <row r="422" spans="1:7" s="17" customFormat="1" ht="28.5" outlineLevel="1" x14ac:dyDescent="0.25">
      <c r="A422" s="19"/>
      <c r="B422" s="90" t="s">
        <v>3354</v>
      </c>
      <c r="C422" s="28" t="s">
        <v>4269</v>
      </c>
      <c r="D422" s="23" t="s">
        <v>2757</v>
      </c>
      <c r="E422" s="123">
        <v>2</v>
      </c>
      <c r="F422" s="20">
        <v>55659.47</v>
      </c>
      <c r="G422" s="20">
        <f t="shared" si="6"/>
        <v>111318.94</v>
      </c>
    </row>
    <row r="423" spans="1:7" s="17" customFormat="1" ht="28.5" outlineLevel="1" x14ac:dyDescent="0.2">
      <c r="A423" s="19"/>
      <c r="B423" s="90" t="s">
        <v>3355</v>
      </c>
      <c r="C423" s="63" t="s">
        <v>3831</v>
      </c>
      <c r="D423" s="91"/>
      <c r="E423" s="123"/>
      <c r="F423" s="126"/>
      <c r="G423" s="20">
        <f t="shared" si="6"/>
        <v>0</v>
      </c>
    </row>
    <row r="424" spans="1:7" s="17" customFormat="1" ht="14.25" outlineLevel="1" x14ac:dyDescent="0.25">
      <c r="A424" s="19"/>
      <c r="B424" s="90" t="s">
        <v>3356</v>
      </c>
      <c r="C424" s="28" t="s">
        <v>4270</v>
      </c>
      <c r="D424" s="23" t="s">
        <v>3287</v>
      </c>
      <c r="E424" s="123">
        <v>348.42</v>
      </c>
      <c r="F424" s="20">
        <v>397.49</v>
      </c>
      <c r="G424" s="20">
        <f t="shared" si="6"/>
        <v>138493.47</v>
      </c>
    </row>
    <row r="425" spans="1:7" s="9" customFormat="1" outlineLevel="1" x14ac:dyDescent="0.25">
      <c r="A425" s="48"/>
      <c r="B425" s="90" t="s">
        <v>3357</v>
      </c>
      <c r="C425" s="28" t="s">
        <v>4271</v>
      </c>
      <c r="D425" s="23" t="s">
        <v>3287</v>
      </c>
      <c r="E425" s="123">
        <v>240.28</v>
      </c>
      <c r="F425" s="20">
        <v>1705.35</v>
      </c>
      <c r="G425" s="20">
        <f t="shared" si="6"/>
        <v>409761.5</v>
      </c>
    </row>
    <row r="426" spans="1:7" s="17" customFormat="1" ht="71.25" outlineLevel="1" x14ac:dyDescent="0.25">
      <c r="A426" s="19"/>
      <c r="B426" s="90" t="s">
        <v>3358</v>
      </c>
      <c r="C426" s="28" t="s">
        <v>4272</v>
      </c>
      <c r="D426" s="93" t="s">
        <v>3288</v>
      </c>
      <c r="E426" s="123">
        <v>110.3</v>
      </c>
      <c r="F426" s="20">
        <v>12423.28</v>
      </c>
      <c r="G426" s="20">
        <f t="shared" si="6"/>
        <v>1370287.78</v>
      </c>
    </row>
    <row r="427" spans="1:7" s="17" customFormat="1" ht="28.5" outlineLevel="1" x14ac:dyDescent="0.25">
      <c r="A427" s="19"/>
      <c r="B427" s="90" t="s">
        <v>3359</v>
      </c>
      <c r="C427" s="28" t="s">
        <v>4273</v>
      </c>
      <c r="D427" s="91" t="s">
        <v>1124</v>
      </c>
      <c r="E427" s="123">
        <v>0.312</v>
      </c>
      <c r="F427" s="20">
        <v>594244.65</v>
      </c>
      <c r="G427" s="20">
        <f t="shared" si="6"/>
        <v>185404.33</v>
      </c>
    </row>
    <row r="428" spans="1:7" s="17" customFormat="1" ht="28.5" outlineLevel="1" x14ac:dyDescent="0.25">
      <c r="A428" s="19"/>
      <c r="B428" s="90" t="s">
        <v>3360</v>
      </c>
      <c r="C428" s="28" t="s">
        <v>4274</v>
      </c>
      <c r="D428" s="23" t="s">
        <v>2757</v>
      </c>
      <c r="E428" s="123">
        <v>1</v>
      </c>
      <c r="F428" s="20">
        <v>7722280.6600000001</v>
      </c>
      <c r="G428" s="20">
        <f t="shared" si="6"/>
        <v>7722280.6600000001</v>
      </c>
    </row>
    <row r="429" spans="1:7" s="17" customFormat="1" ht="57" outlineLevel="1" x14ac:dyDescent="0.25">
      <c r="A429" s="19"/>
      <c r="B429" s="90" t="s">
        <v>3361</v>
      </c>
      <c r="C429" s="28" t="s">
        <v>4275</v>
      </c>
      <c r="D429" s="93" t="s">
        <v>3288</v>
      </c>
      <c r="E429" s="123">
        <v>84</v>
      </c>
      <c r="F429" s="20">
        <v>68155.5</v>
      </c>
      <c r="G429" s="20">
        <f t="shared" si="6"/>
        <v>5725062</v>
      </c>
    </row>
    <row r="430" spans="1:7" s="17" customFormat="1" ht="42.75" outlineLevel="1" x14ac:dyDescent="0.25">
      <c r="A430" s="19"/>
      <c r="B430" s="90" t="s">
        <v>3362</v>
      </c>
      <c r="C430" s="28" t="s">
        <v>4276</v>
      </c>
      <c r="D430" s="91" t="s">
        <v>3830</v>
      </c>
      <c r="E430" s="123">
        <v>4</v>
      </c>
      <c r="F430" s="20">
        <v>10871.47</v>
      </c>
      <c r="G430" s="20">
        <f t="shared" si="6"/>
        <v>43485.88</v>
      </c>
    </row>
    <row r="431" spans="1:7" s="17" customFormat="1" ht="42.75" outlineLevel="1" x14ac:dyDescent="0.25">
      <c r="A431" s="19"/>
      <c r="B431" s="90" t="s">
        <v>3363</v>
      </c>
      <c r="C431" s="28" t="s">
        <v>4277</v>
      </c>
      <c r="D431" s="23" t="s">
        <v>2757</v>
      </c>
      <c r="E431" s="123">
        <v>2</v>
      </c>
      <c r="F431" s="20">
        <v>34887.49</v>
      </c>
      <c r="G431" s="20">
        <f t="shared" si="6"/>
        <v>69774.98</v>
      </c>
    </row>
    <row r="432" spans="1:7" s="17" customFormat="1" ht="28.5" outlineLevel="1" x14ac:dyDescent="0.25">
      <c r="A432" s="19"/>
      <c r="B432" s="90" t="s">
        <v>3364</v>
      </c>
      <c r="C432" s="28" t="s">
        <v>4278</v>
      </c>
      <c r="D432" s="93" t="s">
        <v>3288</v>
      </c>
      <c r="E432" s="123">
        <v>90</v>
      </c>
      <c r="F432" s="20">
        <v>1159.05</v>
      </c>
      <c r="G432" s="20">
        <f t="shared" si="6"/>
        <v>104314.5</v>
      </c>
    </row>
    <row r="433" spans="1:7" s="17" customFormat="1" ht="28.5" outlineLevel="1" x14ac:dyDescent="0.25">
      <c r="A433" s="19"/>
      <c r="B433" s="90" t="s">
        <v>3365</v>
      </c>
      <c r="C433" s="28" t="s">
        <v>4279</v>
      </c>
      <c r="D433" s="23" t="s">
        <v>2757</v>
      </c>
      <c r="E433" s="123">
        <v>2</v>
      </c>
      <c r="F433" s="20">
        <v>55659.47</v>
      </c>
      <c r="G433" s="20">
        <f t="shared" si="6"/>
        <v>111318.94</v>
      </c>
    </row>
    <row r="434" spans="1:7" s="17" customFormat="1" ht="28.5" outlineLevel="1" x14ac:dyDescent="0.2">
      <c r="A434" s="19"/>
      <c r="B434" s="90" t="s">
        <v>3366</v>
      </c>
      <c r="C434" s="63" t="s">
        <v>3832</v>
      </c>
      <c r="D434" s="91"/>
      <c r="E434" s="123"/>
      <c r="F434" s="126"/>
      <c r="G434" s="20">
        <f t="shared" si="6"/>
        <v>0</v>
      </c>
    </row>
    <row r="435" spans="1:7" s="17" customFormat="1" ht="28.5" outlineLevel="1" x14ac:dyDescent="0.25">
      <c r="A435" s="19"/>
      <c r="B435" s="90" t="s">
        <v>3367</v>
      </c>
      <c r="C435" s="28" t="s">
        <v>4280</v>
      </c>
      <c r="D435" s="23" t="s">
        <v>3287</v>
      </c>
      <c r="E435" s="123">
        <v>494.15</v>
      </c>
      <c r="F435" s="20">
        <v>295.92</v>
      </c>
      <c r="G435" s="20">
        <f t="shared" si="6"/>
        <v>146228.87</v>
      </c>
    </row>
    <row r="436" spans="1:7" s="9" customFormat="1" outlineLevel="1" x14ac:dyDescent="0.25">
      <c r="A436" s="48"/>
      <c r="B436" s="90" t="s">
        <v>3368</v>
      </c>
      <c r="C436" s="28" t="s">
        <v>4281</v>
      </c>
      <c r="D436" s="23" t="s">
        <v>3287</v>
      </c>
      <c r="E436" s="123">
        <v>230.1</v>
      </c>
      <c r="F436" s="20">
        <v>1708.88</v>
      </c>
      <c r="G436" s="20">
        <f t="shared" si="6"/>
        <v>393213.29</v>
      </c>
    </row>
    <row r="437" spans="1:7" s="17" customFormat="1" ht="71.25" outlineLevel="1" x14ac:dyDescent="0.25">
      <c r="A437" s="19"/>
      <c r="B437" s="90" t="s">
        <v>3369</v>
      </c>
      <c r="C437" s="28" t="s">
        <v>4282</v>
      </c>
      <c r="D437" s="93" t="s">
        <v>3288</v>
      </c>
      <c r="E437" s="123">
        <v>137.1</v>
      </c>
      <c r="F437" s="20">
        <v>5609.43</v>
      </c>
      <c r="G437" s="20">
        <f t="shared" si="6"/>
        <v>769052.85</v>
      </c>
    </row>
    <row r="438" spans="1:7" s="17" customFormat="1" ht="28.5" outlineLevel="1" x14ac:dyDescent="0.25">
      <c r="A438" s="19"/>
      <c r="B438" s="90" t="s">
        <v>3370</v>
      </c>
      <c r="C438" s="28" t="s">
        <v>4283</v>
      </c>
      <c r="D438" s="91" t="s">
        <v>1124</v>
      </c>
      <c r="E438" s="123">
        <v>5.8999999999999997E-2</v>
      </c>
      <c r="F438" s="20">
        <v>1055346.19</v>
      </c>
      <c r="G438" s="20">
        <f t="shared" si="6"/>
        <v>62265.43</v>
      </c>
    </row>
    <row r="439" spans="1:7" s="17" customFormat="1" ht="42.75" outlineLevel="1" x14ac:dyDescent="0.25">
      <c r="A439" s="19"/>
      <c r="B439" s="90" t="s">
        <v>3371</v>
      </c>
      <c r="C439" s="28" t="s">
        <v>4284</v>
      </c>
      <c r="D439" s="23" t="s">
        <v>2757</v>
      </c>
      <c r="E439" s="123">
        <v>1</v>
      </c>
      <c r="F439" s="20">
        <v>467478.9</v>
      </c>
      <c r="G439" s="20">
        <f t="shared" si="6"/>
        <v>467478.9</v>
      </c>
    </row>
    <row r="440" spans="1:7" s="17" customFormat="1" ht="71.25" outlineLevel="1" x14ac:dyDescent="0.25">
      <c r="A440" s="19"/>
      <c r="B440" s="90" t="s">
        <v>3372</v>
      </c>
      <c r="C440" s="28" t="s">
        <v>4285</v>
      </c>
      <c r="D440" s="93" t="s">
        <v>3288</v>
      </c>
      <c r="E440" s="123">
        <v>85.2</v>
      </c>
      <c r="F440" s="20">
        <v>69294.720000000001</v>
      </c>
      <c r="G440" s="20">
        <f t="shared" si="6"/>
        <v>5903910.1399999997</v>
      </c>
    </row>
    <row r="441" spans="1:7" s="17" customFormat="1" ht="42.75" outlineLevel="1" x14ac:dyDescent="0.25">
      <c r="A441" s="19"/>
      <c r="B441" s="90" t="s">
        <v>3373</v>
      </c>
      <c r="C441" s="28" t="s">
        <v>4286</v>
      </c>
      <c r="D441" s="91" t="s">
        <v>3830</v>
      </c>
      <c r="E441" s="123">
        <v>4</v>
      </c>
      <c r="F441" s="20">
        <v>10150.27</v>
      </c>
      <c r="G441" s="20">
        <f t="shared" si="6"/>
        <v>40601.08</v>
      </c>
    </row>
    <row r="442" spans="1:7" s="17" customFormat="1" ht="42.75" outlineLevel="1" x14ac:dyDescent="0.25">
      <c r="A442" s="19"/>
      <c r="B442" s="90" t="s">
        <v>3374</v>
      </c>
      <c r="C442" s="28" t="s">
        <v>4287</v>
      </c>
      <c r="D442" s="23" t="s">
        <v>2757</v>
      </c>
      <c r="E442" s="123">
        <v>2</v>
      </c>
      <c r="F442" s="20">
        <v>14042.57</v>
      </c>
      <c r="G442" s="20">
        <f t="shared" si="6"/>
        <v>28085.14</v>
      </c>
    </row>
    <row r="443" spans="1:7" s="17" customFormat="1" ht="28.5" outlineLevel="1" x14ac:dyDescent="0.25">
      <c r="A443" s="19"/>
      <c r="B443" s="90" t="s">
        <v>3375</v>
      </c>
      <c r="C443" s="28" t="s">
        <v>4288</v>
      </c>
      <c r="D443" s="93" t="s">
        <v>3288</v>
      </c>
      <c r="E443" s="123">
        <v>125</v>
      </c>
      <c r="F443" s="20">
        <v>483.31</v>
      </c>
      <c r="G443" s="20">
        <f t="shared" si="6"/>
        <v>60413.75</v>
      </c>
    </row>
    <row r="444" spans="1:7" s="17" customFormat="1" ht="28.5" outlineLevel="1" x14ac:dyDescent="0.25">
      <c r="A444" s="19"/>
      <c r="B444" s="90" t="s">
        <v>3376</v>
      </c>
      <c r="C444" s="28" t="s">
        <v>4289</v>
      </c>
      <c r="D444" s="23" t="s">
        <v>2757</v>
      </c>
      <c r="E444" s="123">
        <v>2</v>
      </c>
      <c r="F444" s="20">
        <v>55659.47</v>
      </c>
      <c r="G444" s="20">
        <f t="shared" si="6"/>
        <v>111318.94</v>
      </c>
    </row>
    <row r="445" spans="1:7" s="17" customFormat="1" ht="28.5" outlineLevel="1" x14ac:dyDescent="0.2">
      <c r="A445" s="19"/>
      <c r="B445" s="90" t="s">
        <v>3377</v>
      </c>
      <c r="C445" s="63" t="s">
        <v>3833</v>
      </c>
      <c r="D445" s="91"/>
      <c r="E445" s="123"/>
      <c r="F445" s="126"/>
      <c r="G445" s="20">
        <f t="shared" si="6"/>
        <v>0</v>
      </c>
    </row>
    <row r="446" spans="1:7" s="17" customFormat="1" ht="28.5" outlineLevel="1" x14ac:dyDescent="0.25">
      <c r="A446" s="19"/>
      <c r="B446" s="90" t="s">
        <v>3378</v>
      </c>
      <c r="C446" s="28" t="s">
        <v>4290</v>
      </c>
      <c r="D446" s="23" t="s">
        <v>3287</v>
      </c>
      <c r="E446" s="123">
        <v>422.14</v>
      </c>
      <c r="F446" s="20">
        <v>332.87</v>
      </c>
      <c r="G446" s="20">
        <f t="shared" si="6"/>
        <v>140517.74</v>
      </c>
    </row>
    <row r="447" spans="1:7" s="9" customFormat="1" outlineLevel="1" x14ac:dyDescent="0.25">
      <c r="A447" s="48"/>
      <c r="B447" s="90" t="s">
        <v>3379</v>
      </c>
      <c r="C447" s="28" t="s">
        <v>4291</v>
      </c>
      <c r="D447" s="23" t="s">
        <v>3287</v>
      </c>
      <c r="E447" s="123">
        <v>237.92</v>
      </c>
      <c r="F447" s="20">
        <v>1704.57</v>
      </c>
      <c r="G447" s="20">
        <f t="shared" si="6"/>
        <v>405551.29</v>
      </c>
    </row>
    <row r="448" spans="1:7" s="17" customFormat="1" ht="57" outlineLevel="1" x14ac:dyDescent="0.25">
      <c r="A448" s="19"/>
      <c r="B448" s="90" t="s">
        <v>3380</v>
      </c>
      <c r="C448" s="28" t="s">
        <v>4292</v>
      </c>
      <c r="D448" s="93" t="s">
        <v>3288</v>
      </c>
      <c r="E448" s="123">
        <v>127</v>
      </c>
      <c r="F448" s="20">
        <v>10254.129999999999</v>
      </c>
      <c r="G448" s="20">
        <f t="shared" si="6"/>
        <v>1302274.51</v>
      </c>
    </row>
    <row r="449" spans="1:7" s="17" customFormat="1" ht="42.75" outlineLevel="1" x14ac:dyDescent="0.25">
      <c r="A449" s="19"/>
      <c r="B449" s="90" t="s">
        <v>3381</v>
      </c>
      <c r="C449" s="28" t="s">
        <v>4293</v>
      </c>
      <c r="D449" s="91" t="s">
        <v>3834</v>
      </c>
      <c r="E449" s="123">
        <v>14</v>
      </c>
      <c r="F449" s="20">
        <v>29467.39</v>
      </c>
      <c r="G449" s="20">
        <f t="shared" si="6"/>
        <v>412543.46</v>
      </c>
    </row>
    <row r="450" spans="1:7" s="17" customFormat="1" ht="42.75" outlineLevel="1" x14ac:dyDescent="0.25">
      <c r="A450" s="19"/>
      <c r="B450" s="90" t="s">
        <v>3382</v>
      </c>
      <c r="C450" s="28" t="s">
        <v>4294</v>
      </c>
      <c r="D450" s="23" t="s">
        <v>2757</v>
      </c>
      <c r="E450" s="123">
        <v>1</v>
      </c>
      <c r="F450" s="20">
        <v>477940.64</v>
      </c>
      <c r="G450" s="20">
        <f t="shared" si="6"/>
        <v>477940.64</v>
      </c>
    </row>
    <row r="451" spans="1:7" s="17" customFormat="1" ht="71.25" outlineLevel="1" x14ac:dyDescent="0.25">
      <c r="A451" s="19"/>
      <c r="B451" s="90" t="s">
        <v>3383</v>
      </c>
      <c r="C451" s="28" t="s">
        <v>4295</v>
      </c>
      <c r="D451" s="93" t="s">
        <v>3288</v>
      </c>
      <c r="E451" s="123">
        <v>85.4</v>
      </c>
      <c r="F451" s="20">
        <v>69559.850000000006</v>
      </c>
      <c r="G451" s="20">
        <f t="shared" si="6"/>
        <v>5940411.1900000004</v>
      </c>
    </row>
    <row r="452" spans="1:7" s="17" customFormat="1" ht="42.75" outlineLevel="1" x14ac:dyDescent="0.25">
      <c r="A452" s="19"/>
      <c r="B452" s="90" t="s">
        <v>3384</v>
      </c>
      <c r="C452" s="28" t="s">
        <v>4296</v>
      </c>
      <c r="D452" s="91" t="s">
        <v>3830</v>
      </c>
      <c r="E452" s="123">
        <v>4</v>
      </c>
      <c r="F452" s="20">
        <v>10150.27</v>
      </c>
      <c r="G452" s="20">
        <f t="shared" si="6"/>
        <v>40601.08</v>
      </c>
    </row>
    <row r="453" spans="1:7" s="17" customFormat="1" ht="42.75" outlineLevel="1" x14ac:dyDescent="0.25">
      <c r="A453" s="19"/>
      <c r="B453" s="90" t="s">
        <v>3385</v>
      </c>
      <c r="C453" s="28" t="s">
        <v>4297</v>
      </c>
      <c r="D453" s="23" t="s">
        <v>2757</v>
      </c>
      <c r="E453" s="123">
        <v>2</v>
      </c>
      <c r="F453" s="20">
        <v>14042.57</v>
      </c>
      <c r="G453" s="20">
        <f t="shared" si="6"/>
        <v>28085.14</v>
      </c>
    </row>
    <row r="454" spans="1:7" s="17" customFormat="1" ht="28.5" outlineLevel="1" x14ac:dyDescent="0.25">
      <c r="A454" s="19"/>
      <c r="B454" s="90" t="s">
        <v>3386</v>
      </c>
      <c r="C454" s="28" t="s">
        <v>4298</v>
      </c>
      <c r="D454" s="93" t="s">
        <v>3288</v>
      </c>
      <c r="E454" s="123">
        <v>110</v>
      </c>
      <c r="F454" s="20">
        <v>279.70999999999998</v>
      </c>
      <c r="G454" s="20">
        <f t="shared" si="6"/>
        <v>30768.1</v>
      </c>
    </row>
    <row r="455" spans="1:7" s="17" customFormat="1" ht="28.5" outlineLevel="1" x14ac:dyDescent="0.25">
      <c r="A455" s="19"/>
      <c r="B455" s="90" t="s">
        <v>3387</v>
      </c>
      <c r="C455" s="63" t="s">
        <v>3835</v>
      </c>
      <c r="D455" s="91"/>
      <c r="E455" s="123"/>
      <c r="F455" s="91">
        <v>0</v>
      </c>
      <c r="G455" s="20">
        <f t="shared" si="6"/>
        <v>0</v>
      </c>
    </row>
    <row r="456" spans="1:7" s="17" customFormat="1" ht="28.5" outlineLevel="1" x14ac:dyDescent="0.25">
      <c r="A456" s="19"/>
      <c r="B456" s="90" t="s">
        <v>3388</v>
      </c>
      <c r="C456" s="28" t="s">
        <v>4299</v>
      </c>
      <c r="D456" s="23" t="s">
        <v>3287</v>
      </c>
      <c r="E456" s="123">
        <v>374.75</v>
      </c>
      <c r="F456" s="20">
        <v>222.85</v>
      </c>
      <c r="G456" s="20">
        <f t="shared" si="6"/>
        <v>83513.039999999994</v>
      </c>
    </row>
    <row r="457" spans="1:7" s="9" customFormat="1" ht="28.5" outlineLevel="1" x14ac:dyDescent="0.25">
      <c r="A457" s="48"/>
      <c r="B457" s="90" t="s">
        <v>3389</v>
      </c>
      <c r="C457" s="28" t="s">
        <v>4300</v>
      </c>
      <c r="D457" s="23" t="s">
        <v>3287</v>
      </c>
      <c r="E457" s="123">
        <v>98.89</v>
      </c>
      <c r="F457" s="20">
        <v>1944.55</v>
      </c>
      <c r="G457" s="20">
        <f t="shared" si="6"/>
        <v>192296.55</v>
      </c>
    </row>
    <row r="458" spans="1:7" s="17" customFormat="1" ht="71.25" outlineLevel="1" x14ac:dyDescent="0.25">
      <c r="A458" s="19"/>
      <c r="B458" s="90" t="s">
        <v>3390</v>
      </c>
      <c r="C458" s="28" t="s">
        <v>4301</v>
      </c>
      <c r="D458" s="93" t="s">
        <v>3288</v>
      </c>
      <c r="E458" s="123">
        <v>235.6</v>
      </c>
      <c r="F458" s="20">
        <v>5626.4</v>
      </c>
      <c r="G458" s="20">
        <f t="shared" ref="G458:G518" si="7">E458*F458</f>
        <v>1325579.8400000001</v>
      </c>
    </row>
    <row r="459" spans="1:7" s="17" customFormat="1" ht="42.75" outlineLevel="1" x14ac:dyDescent="0.25">
      <c r="A459" s="19"/>
      <c r="B459" s="90" t="s">
        <v>3391</v>
      </c>
      <c r="C459" s="28" t="s">
        <v>4302</v>
      </c>
      <c r="D459" s="91" t="s">
        <v>1124</v>
      </c>
      <c r="E459" s="123">
        <v>0.126</v>
      </c>
      <c r="F459" s="20">
        <v>1105223</v>
      </c>
      <c r="G459" s="20">
        <f t="shared" si="7"/>
        <v>139258.1</v>
      </c>
    </row>
    <row r="460" spans="1:7" s="17" customFormat="1" ht="42.75" outlineLevel="1" x14ac:dyDescent="0.25">
      <c r="A460" s="19"/>
      <c r="B460" s="90" t="s">
        <v>3392</v>
      </c>
      <c r="C460" s="28" t="s">
        <v>4303</v>
      </c>
      <c r="D460" s="23" t="s">
        <v>2757</v>
      </c>
      <c r="E460" s="123">
        <v>2</v>
      </c>
      <c r="F460" s="20">
        <v>461956.16</v>
      </c>
      <c r="G460" s="20">
        <f t="shared" si="7"/>
        <v>923912.32</v>
      </c>
    </row>
    <row r="461" spans="1:7" s="17" customFormat="1" ht="85.5" outlineLevel="1" x14ac:dyDescent="0.25">
      <c r="A461" s="19"/>
      <c r="B461" s="90" t="s">
        <v>3393</v>
      </c>
      <c r="C461" s="79" t="s">
        <v>4304</v>
      </c>
      <c r="D461" s="93" t="s">
        <v>3288</v>
      </c>
      <c r="E461" s="123">
        <v>116.6</v>
      </c>
      <c r="F461" s="20">
        <v>69225.990000000005</v>
      </c>
      <c r="G461" s="20">
        <f t="shared" si="7"/>
        <v>8071750.4299999997</v>
      </c>
    </row>
    <row r="462" spans="1:7" s="17" customFormat="1" ht="42.75" outlineLevel="1" x14ac:dyDescent="0.25">
      <c r="A462" s="19"/>
      <c r="B462" s="90" t="s">
        <v>3394</v>
      </c>
      <c r="C462" s="28" t="s">
        <v>4305</v>
      </c>
      <c r="D462" s="91" t="s">
        <v>3830</v>
      </c>
      <c r="E462" s="123">
        <v>6</v>
      </c>
      <c r="F462" s="20">
        <v>10493.57</v>
      </c>
      <c r="G462" s="20">
        <f t="shared" si="7"/>
        <v>62961.42</v>
      </c>
    </row>
    <row r="463" spans="1:7" s="17" customFormat="1" ht="42.75" outlineLevel="1" x14ac:dyDescent="0.25">
      <c r="A463" s="19"/>
      <c r="B463" s="90" t="s">
        <v>3395</v>
      </c>
      <c r="C463" s="28" t="s">
        <v>4306</v>
      </c>
      <c r="D463" s="23" t="s">
        <v>2757</v>
      </c>
      <c r="E463" s="123">
        <v>3</v>
      </c>
      <c r="F463" s="20">
        <v>14020.11</v>
      </c>
      <c r="G463" s="20">
        <f t="shared" si="7"/>
        <v>42060.33</v>
      </c>
    </row>
    <row r="464" spans="1:7" s="17" customFormat="1" ht="28.5" outlineLevel="1" x14ac:dyDescent="0.25">
      <c r="A464" s="19"/>
      <c r="B464" s="90" t="s">
        <v>3396</v>
      </c>
      <c r="C464" s="28" t="s">
        <v>4308</v>
      </c>
      <c r="D464" s="93" t="s">
        <v>3288</v>
      </c>
      <c r="E464" s="123">
        <v>235</v>
      </c>
      <c r="F464" s="20">
        <v>465.96</v>
      </c>
      <c r="G464" s="20">
        <f t="shared" si="7"/>
        <v>109500.6</v>
      </c>
    </row>
    <row r="465" spans="1:7" s="17" customFormat="1" ht="28.5" outlineLevel="1" x14ac:dyDescent="0.25">
      <c r="A465" s="19"/>
      <c r="B465" s="90" t="s">
        <v>3397</v>
      </c>
      <c r="C465" s="28" t="s">
        <v>4307</v>
      </c>
      <c r="D465" s="23" t="s">
        <v>2757</v>
      </c>
      <c r="E465" s="123">
        <v>2</v>
      </c>
      <c r="F465" s="20">
        <v>55659.47</v>
      </c>
      <c r="G465" s="20">
        <f t="shared" si="7"/>
        <v>111318.94</v>
      </c>
    </row>
    <row r="466" spans="1:7" s="17" customFormat="1" ht="28.5" outlineLevel="1" x14ac:dyDescent="0.25">
      <c r="A466" s="19"/>
      <c r="B466" s="90" t="s">
        <v>3398</v>
      </c>
      <c r="C466" s="28" t="s">
        <v>4309</v>
      </c>
      <c r="D466" s="93" t="s">
        <v>3288</v>
      </c>
      <c r="E466" s="123">
        <v>6</v>
      </c>
      <c r="F466" s="20">
        <v>2172.04</v>
      </c>
      <c r="G466" s="20">
        <f t="shared" si="7"/>
        <v>13032.24</v>
      </c>
    </row>
    <row r="467" spans="1:7" s="17" customFormat="1" ht="14.25" outlineLevel="1" x14ac:dyDescent="0.25">
      <c r="A467" s="19"/>
      <c r="B467" s="91" t="s">
        <v>426</v>
      </c>
      <c r="C467" s="77" t="s">
        <v>2708</v>
      </c>
      <c r="D467" s="143"/>
      <c r="E467" s="123"/>
      <c r="F467" s="89"/>
      <c r="G467" s="20">
        <f t="shared" si="7"/>
        <v>0</v>
      </c>
    </row>
    <row r="468" spans="1:7" s="17" customFormat="1" ht="14.25" outlineLevel="1" x14ac:dyDescent="0.25">
      <c r="A468" s="19"/>
      <c r="B468" s="90" t="s">
        <v>3399</v>
      </c>
      <c r="C468" s="103" t="s">
        <v>2750</v>
      </c>
      <c r="D468" s="90"/>
      <c r="E468" s="123"/>
      <c r="F468" s="23"/>
      <c r="G468" s="20">
        <f t="shared" si="7"/>
        <v>0</v>
      </c>
    </row>
    <row r="469" spans="1:7" s="5" customFormat="1" x14ac:dyDescent="0.25">
      <c r="A469" s="44"/>
      <c r="B469" s="90" t="s">
        <v>3400</v>
      </c>
      <c r="C469" s="94" t="s">
        <v>3836</v>
      </c>
      <c r="D469" s="90" t="s">
        <v>2753</v>
      </c>
      <c r="E469" s="123">
        <v>69.55</v>
      </c>
      <c r="F469" s="20">
        <v>331228.88</v>
      </c>
      <c r="G469" s="20">
        <f t="shared" si="7"/>
        <v>23036968.600000001</v>
      </c>
    </row>
    <row r="470" spans="1:7" s="8" customFormat="1" x14ac:dyDescent="0.25">
      <c r="A470" s="29"/>
      <c r="B470" s="90" t="s">
        <v>3401</v>
      </c>
      <c r="C470" s="94" t="s">
        <v>3837</v>
      </c>
      <c r="D470" s="90" t="s">
        <v>2753</v>
      </c>
      <c r="E470" s="123">
        <v>69.55</v>
      </c>
      <c r="F470" s="20">
        <v>654601.68999999994</v>
      </c>
      <c r="G470" s="20">
        <f t="shared" si="7"/>
        <v>45527547.539999999</v>
      </c>
    </row>
    <row r="471" spans="1:7" s="17" customFormat="1" ht="14.25" x14ac:dyDescent="0.25">
      <c r="A471" s="19"/>
      <c r="B471" s="90" t="s">
        <v>3402</v>
      </c>
      <c r="C471" s="94" t="s">
        <v>3290</v>
      </c>
      <c r="D471" s="90" t="s">
        <v>2753</v>
      </c>
      <c r="E471" s="123">
        <v>8.59</v>
      </c>
      <c r="F471" s="20">
        <v>302122.46000000002</v>
      </c>
      <c r="G471" s="20">
        <f t="shared" si="7"/>
        <v>2595231.9300000002</v>
      </c>
    </row>
    <row r="472" spans="1:7" s="17" customFormat="1" ht="14.25" outlineLevel="1" x14ac:dyDescent="0.25">
      <c r="A472" s="19"/>
      <c r="B472" s="90" t="s">
        <v>3403</v>
      </c>
      <c r="C472" s="94" t="s">
        <v>3291</v>
      </c>
      <c r="D472" s="90" t="s">
        <v>2753</v>
      </c>
      <c r="E472" s="123">
        <v>8.59</v>
      </c>
      <c r="F472" s="20">
        <v>721580.51</v>
      </c>
      <c r="G472" s="20">
        <f t="shared" si="7"/>
        <v>6198376.5800000001</v>
      </c>
    </row>
    <row r="473" spans="1:7" s="17" customFormat="1" ht="14.25" outlineLevel="1" x14ac:dyDescent="0.25">
      <c r="A473" s="19"/>
      <c r="B473" s="90" t="s">
        <v>3404</v>
      </c>
      <c r="C473" s="94" t="s">
        <v>3838</v>
      </c>
      <c r="D473" s="90" t="s">
        <v>2753</v>
      </c>
      <c r="E473" s="123">
        <v>26.4</v>
      </c>
      <c r="F473" s="20">
        <v>317924.34000000003</v>
      </c>
      <c r="G473" s="20">
        <f t="shared" si="7"/>
        <v>8393202.5800000001</v>
      </c>
    </row>
    <row r="474" spans="1:7" s="17" customFormat="1" ht="14.25" outlineLevel="1" x14ac:dyDescent="0.25">
      <c r="A474" s="19"/>
      <c r="B474" s="90" t="s">
        <v>3405</v>
      </c>
      <c r="C474" s="94" t="s">
        <v>3839</v>
      </c>
      <c r="D474" s="90" t="s">
        <v>2753</v>
      </c>
      <c r="E474" s="123">
        <v>26.4</v>
      </c>
      <c r="F474" s="20">
        <v>599869.42000000004</v>
      </c>
      <c r="G474" s="20">
        <f t="shared" si="7"/>
        <v>15836552.689999999</v>
      </c>
    </row>
    <row r="475" spans="1:7" s="17" customFormat="1" ht="28.5" outlineLevel="1" x14ac:dyDescent="0.25">
      <c r="A475" s="19"/>
      <c r="B475" s="102" t="s">
        <v>3406</v>
      </c>
      <c r="C475" s="69" t="s">
        <v>2709</v>
      </c>
      <c r="D475" s="23"/>
      <c r="E475" s="128"/>
      <c r="F475" s="23"/>
      <c r="G475" s="20">
        <f t="shared" si="7"/>
        <v>0</v>
      </c>
    </row>
    <row r="476" spans="1:7" s="17" customFormat="1" ht="14.25" outlineLevel="1" x14ac:dyDescent="0.25">
      <c r="A476" s="19"/>
      <c r="B476" s="102" t="s">
        <v>3407</v>
      </c>
      <c r="C476" s="51" t="s">
        <v>2709</v>
      </c>
      <c r="D476" s="23" t="s">
        <v>2754</v>
      </c>
      <c r="E476" s="128">
        <v>1</v>
      </c>
      <c r="F476" s="20">
        <v>135706.22</v>
      </c>
      <c r="G476" s="20">
        <f t="shared" si="7"/>
        <v>135706.22</v>
      </c>
    </row>
    <row r="477" spans="1:7" s="50" customFormat="1" ht="42.75" outlineLevel="1" x14ac:dyDescent="0.25">
      <c r="B477" s="91" t="s">
        <v>3408</v>
      </c>
      <c r="C477" s="103" t="s">
        <v>3292</v>
      </c>
      <c r="D477" s="89"/>
      <c r="E477" s="123"/>
      <c r="F477" s="89"/>
      <c r="G477" s="20">
        <f t="shared" si="7"/>
        <v>0</v>
      </c>
    </row>
    <row r="478" spans="1:7" s="45" customFormat="1" ht="28.5" outlineLevel="1" x14ac:dyDescent="0.25">
      <c r="A478" s="44"/>
      <c r="B478" s="102" t="s">
        <v>3409</v>
      </c>
      <c r="C478" s="177" t="s">
        <v>3840</v>
      </c>
      <c r="D478" s="93" t="s">
        <v>3288</v>
      </c>
      <c r="E478" s="128">
        <v>14630</v>
      </c>
      <c r="F478" s="20">
        <v>254.45</v>
      </c>
      <c r="G478" s="20">
        <f t="shared" si="7"/>
        <v>3722603.5</v>
      </c>
    </row>
    <row r="479" spans="1:7" s="31" customFormat="1" outlineLevel="1" x14ac:dyDescent="0.25">
      <c r="B479" s="90" t="s">
        <v>3410</v>
      </c>
      <c r="C479" s="103" t="s">
        <v>3289</v>
      </c>
      <c r="D479" s="23"/>
      <c r="E479" s="128"/>
      <c r="F479" s="20">
        <v>0</v>
      </c>
      <c r="G479" s="20">
        <f t="shared" si="7"/>
        <v>0</v>
      </c>
    </row>
    <row r="480" spans="1:7" s="15" customFormat="1" ht="28.5" outlineLevel="1" x14ac:dyDescent="0.25">
      <c r="B480" s="102" t="s">
        <v>3411</v>
      </c>
      <c r="C480" s="51" t="s">
        <v>4310</v>
      </c>
      <c r="D480" s="23" t="s">
        <v>2339</v>
      </c>
      <c r="E480" s="128">
        <v>45.84</v>
      </c>
      <c r="F480" s="20">
        <v>232793.42</v>
      </c>
      <c r="G480" s="20">
        <f t="shared" si="7"/>
        <v>10671250.369999999</v>
      </c>
    </row>
    <row r="481" spans="1:7" s="54" customFormat="1" ht="42.75" outlineLevel="1" x14ac:dyDescent="0.25">
      <c r="B481" s="102" t="s">
        <v>3412</v>
      </c>
      <c r="C481" s="51" t="s">
        <v>4311</v>
      </c>
      <c r="D481" s="23" t="s">
        <v>2339</v>
      </c>
      <c r="E481" s="128">
        <f>139.2+57.6+70+22</f>
        <v>288.8</v>
      </c>
      <c r="F481" s="20">
        <v>267582.33</v>
      </c>
      <c r="G481" s="20">
        <f t="shared" si="7"/>
        <v>77277776.900000006</v>
      </c>
    </row>
    <row r="482" spans="1:7" s="15" customFormat="1" ht="28.5" outlineLevel="1" x14ac:dyDescent="0.25">
      <c r="B482" s="102" t="s">
        <v>3413</v>
      </c>
      <c r="C482" s="51" t="s">
        <v>4312</v>
      </c>
      <c r="D482" s="23" t="s">
        <v>2754</v>
      </c>
      <c r="E482" s="136">
        <v>1</v>
      </c>
      <c r="F482" s="20">
        <v>52861577.149999999</v>
      </c>
      <c r="G482" s="20">
        <f t="shared" si="7"/>
        <v>52861577.149999999</v>
      </c>
    </row>
    <row r="483" spans="1:7" s="15" customFormat="1" ht="14.25" outlineLevel="1" x14ac:dyDescent="0.25">
      <c r="B483" s="102" t="s">
        <v>3414</v>
      </c>
      <c r="C483" s="51" t="s">
        <v>4313</v>
      </c>
      <c r="D483" s="23" t="s">
        <v>2754</v>
      </c>
      <c r="E483" s="136">
        <v>1</v>
      </c>
      <c r="F483" s="20">
        <v>5205520.9800000004</v>
      </c>
      <c r="G483" s="20">
        <f t="shared" si="7"/>
        <v>5205520.9800000004</v>
      </c>
    </row>
    <row r="484" spans="1:7" s="15" customFormat="1" ht="28.5" outlineLevel="1" x14ac:dyDescent="0.25">
      <c r="B484" s="102" t="s">
        <v>3415</v>
      </c>
      <c r="C484" s="51" t="s">
        <v>4314</v>
      </c>
      <c r="D484" s="23" t="s">
        <v>2339</v>
      </c>
      <c r="E484" s="128">
        <f>81+33</f>
        <v>114</v>
      </c>
      <c r="F484" s="20">
        <v>99335.69</v>
      </c>
      <c r="G484" s="20">
        <f t="shared" si="7"/>
        <v>11324268.66</v>
      </c>
    </row>
    <row r="485" spans="1:7" s="15" customFormat="1" ht="28.5" outlineLevel="1" x14ac:dyDescent="0.25">
      <c r="B485" s="102" t="s">
        <v>3416</v>
      </c>
      <c r="C485" s="51" t="s">
        <v>4315</v>
      </c>
      <c r="D485" s="23" t="s">
        <v>2339</v>
      </c>
      <c r="E485" s="128">
        <f>81+33</f>
        <v>114</v>
      </c>
      <c r="F485" s="20">
        <v>11133.2</v>
      </c>
      <c r="G485" s="20">
        <f t="shared" si="7"/>
        <v>1269184.8</v>
      </c>
    </row>
    <row r="486" spans="1:7" s="15" customFormat="1" ht="14.25" outlineLevel="1" x14ac:dyDescent="0.2">
      <c r="B486" s="90" t="s">
        <v>3417</v>
      </c>
      <c r="C486" s="103" t="s">
        <v>2715</v>
      </c>
      <c r="D486" s="89"/>
      <c r="E486" s="123"/>
      <c r="F486" s="126"/>
      <c r="G486" s="20">
        <f t="shared" si="7"/>
        <v>0</v>
      </c>
    </row>
    <row r="487" spans="1:7" s="15" customFormat="1" ht="14.25" outlineLevel="1" x14ac:dyDescent="0.25">
      <c r="B487" s="90" t="s">
        <v>3418</v>
      </c>
      <c r="C487" s="94" t="s">
        <v>2715</v>
      </c>
      <c r="D487" s="23" t="s">
        <v>2339</v>
      </c>
      <c r="E487" s="123">
        <v>34004</v>
      </c>
      <c r="F487" s="20">
        <v>398.59</v>
      </c>
      <c r="G487" s="20">
        <f t="shared" si="7"/>
        <v>13553654.359999999</v>
      </c>
    </row>
    <row r="488" spans="1:7" s="30" customFormat="1" outlineLevel="1" x14ac:dyDescent="0.2">
      <c r="A488" s="29"/>
      <c r="B488" s="90" t="s">
        <v>424</v>
      </c>
      <c r="C488" s="103" t="s">
        <v>2714</v>
      </c>
      <c r="D488" s="90"/>
      <c r="E488" s="123"/>
      <c r="F488" s="126"/>
      <c r="G488" s="20">
        <f t="shared" si="7"/>
        <v>0</v>
      </c>
    </row>
    <row r="489" spans="1:7" s="17" customFormat="1" ht="14.25" outlineLevel="1" collapsed="1" x14ac:dyDescent="0.25">
      <c r="A489" s="19"/>
      <c r="B489" s="90" t="s">
        <v>3419</v>
      </c>
      <c r="C489" s="94" t="s">
        <v>4316</v>
      </c>
      <c r="D489" s="91" t="s">
        <v>1124</v>
      </c>
      <c r="E489" s="123">
        <v>109.96</v>
      </c>
      <c r="F489" s="20">
        <v>23788.95</v>
      </c>
      <c r="G489" s="20">
        <f t="shared" si="7"/>
        <v>2615832.94</v>
      </c>
    </row>
    <row r="490" spans="1:7" s="6" customFormat="1" outlineLevel="1" x14ac:dyDescent="0.25">
      <c r="A490" s="29"/>
      <c r="B490" s="90" t="s">
        <v>3420</v>
      </c>
      <c r="C490" s="94" t="s">
        <v>4317</v>
      </c>
      <c r="D490" s="23" t="s">
        <v>3287</v>
      </c>
      <c r="E490" s="123">
        <v>210</v>
      </c>
      <c r="F490" s="20">
        <v>935.34</v>
      </c>
      <c r="G490" s="20">
        <f t="shared" si="7"/>
        <v>196421.4</v>
      </c>
    </row>
    <row r="491" spans="1:7" s="17" customFormat="1" ht="28.5" outlineLevel="1" x14ac:dyDescent="0.25">
      <c r="A491" s="16"/>
      <c r="B491" s="90" t="s">
        <v>3421</v>
      </c>
      <c r="C491" s="94" t="s">
        <v>4318</v>
      </c>
      <c r="D491" s="91" t="s">
        <v>1124</v>
      </c>
      <c r="E491" s="123">
        <v>58.222999999999999</v>
      </c>
      <c r="F491" s="20">
        <v>32672.5</v>
      </c>
      <c r="G491" s="20">
        <f t="shared" si="7"/>
        <v>1902290.97</v>
      </c>
    </row>
    <row r="492" spans="1:7" s="17" customFormat="1" ht="28.5" outlineLevel="1" x14ac:dyDescent="0.25">
      <c r="A492" s="16"/>
      <c r="B492" s="90" t="s">
        <v>3422</v>
      </c>
      <c r="C492" s="94" t="s">
        <v>4319</v>
      </c>
      <c r="D492" s="23" t="s">
        <v>3287</v>
      </c>
      <c r="E492" s="123">
        <v>83.7</v>
      </c>
      <c r="F492" s="20">
        <v>8595.7000000000007</v>
      </c>
      <c r="G492" s="20">
        <f t="shared" si="7"/>
        <v>719460.09</v>
      </c>
    </row>
    <row r="493" spans="1:7" s="17" customFormat="1" ht="14.25" outlineLevel="1" x14ac:dyDescent="0.25">
      <c r="A493" s="16"/>
      <c r="B493" s="90" t="s">
        <v>3423</v>
      </c>
      <c r="C493" s="94" t="s">
        <v>4320</v>
      </c>
      <c r="D493" s="93" t="s">
        <v>3288</v>
      </c>
      <c r="E493" s="123">
        <v>48</v>
      </c>
      <c r="F493" s="20">
        <v>3204.81</v>
      </c>
      <c r="G493" s="20">
        <f t="shared" si="7"/>
        <v>153830.88</v>
      </c>
    </row>
    <row r="494" spans="1:7" s="17" customFormat="1" ht="28.5" outlineLevel="1" x14ac:dyDescent="0.25">
      <c r="A494" s="16"/>
      <c r="B494" s="91" t="s">
        <v>425</v>
      </c>
      <c r="C494" s="103" t="s">
        <v>2710</v>
      </c>
      <c r="D494" s="89"/>
      <c r="E494" s="123"/>
      <c r="F494" s="89"/>
      <c r="G494" s="20">
        <f t="shared" si="7"/>
        <v>0</v>
      </c>
    </row>
    <row r="495" spans="1:7" s="17" customFormat="1" ht="28.5" outlineLevel="1" x14ac:dyDescent="0.25">
      <c r="A495" s="16"/>
      <c r="B495" s="90" t="s">
        <v>1008</v>
      </c>
      <c r="C495" s="103" t="s">
        <v>2716</v>
      </c>
      <c r="D495" s="90"/>
      <c r="E495" s="123"/>
      <c r="F495" s="23"/>
      <c r="G495" s="20">
        <f t="shared" si="7"/>
        <v>0</v>
      </c>
    </row>
    <row r="496" spans="1:7" s="44" customFormat="1" ht="42.75" outlineLevel="1" x14ac:dyDescent="0.25">
      <c r="B496" s="90" t="s">
        <v>987</v>
      </c>
      <c r="C496" s="94" t="s">
        <v>4321</v>
      </c>
      <c r="D496" s="93" t="s">
        <v>3288</v>
      </c>
      <c r="E496" s="123">
        <v>3520</v>
      </c>
      <c r="F496" s="20">
        <v>16919.23</v>
      </c>
      <c r="G496" s="20">
        <f t="shared" si="7"/>
        <v>59555689.600000001</v>
      </c>
    </row>
    <row r="497" spans="1:7" s="8" customFormat="1" ht="42.75" outlineLevel="1" x14ac:dyDescent="0.25">
      <c r="A497" s="29"/>
      <c r="B497" s="90" t="s">
        <v>988</v>
      </c>
      <c r="C497" s="94" t="s">
        <v>4322</v>
      </c>
      <c r="D497" s="23" t="s">
        <v>2757</v>
      </c>
      <c r="E497" s="123">
        <v>1</v>
      </c>
      <c r="F497" s="20">
        <v>8171484.5300000003</v>
      </c>
      <c r="G497" s="20">
        <f t="shared" si="7"/>
        <v>8171484.5300000003</v>
      </c>
    </row>
    <row r="498" spans="1:7" s="52" customFormat="1" ht="28.5" outlineLevel="1" x14ac:dyDescent="0.25">
      <c r="A498" s="16"/>
      <c r="B498" s="90" t="s">
        <v>989</v>
      </c>
      <c r="C498" s="94" t="s">
        <v>4323</v>
      </c>
      <c r="D498" s="91" t="s">
        <v>1124</v>
      </c>
      <c r="E498" s="123">
        <v>468.5</v>
      </c>
      <c r="F498" s="20">
        <v>10230.49</v>
      </c>
      <c r="G498" s="20">
        <f t="shared" si="7"/>
        <v>4792984.57</v>
      </c>
    </row>
    <row r="499" spans="1:7" s="52" customFormat="1" ht="28.5" outlineLevel="1" x14ac:dyDescent="0.25">
      <c r="A499" s="16"/>
      <c r="B499" s="90" t="s">
        <v>990</v>
      </c>
      <c r="C499" s="94" t="s">
        <v>4324</v>
      </c>
      <c r="D499" s="23" t="s">
        <v>3287</v>
      </c>
      <c r="E499" s="123">
        <v>69784</v>
      </c>
      <c r="F499" s="20">
        <v>39.619999999999997</v>
      </c>
      <c r="G499" s="20">
        <f t="shared" si="7"/>
        <v>2764842.08</v>
      </c>
    </row>
    <row r="500" spans="1:7" s="52" customFormat="1" ht="28.5" outlineLevel="1" x14ac:dyDescent="0.25">
      <c r="A500" s="16"/>
      <c r="B500" s="90" t="s">
        <v>991</v>
      </c>
      <c r="C500" s="94" t="s">
        <v>4325</v>
      </c>
      <c r="D500" s="90" t="s">
        <v>2753</v>
      </c>
      <c r="E500" s="123">
        <v>11.63</v>
      </c>
      <c r="F500" s="20">
        <v>479723.2</v>
      </c>
      <c r="G500" s="20">
        <f t="shared" si="7"/>
        <v>5579180.8200000003</v>
      </c>
    </row>
    <row r="501" spans="1:7" s="52" customFormat="1" ht="28.5" outlineLevel="1" x14ac:dyDescent="0.25">
      <c r="A501" s="16"/>
      <c r="B501" s="90" t="s">
        <v>423</v>
      </c>
      <c r="C501" s="103" t="s">
        <v>2717</v>
      </c>
      <c r="D501" s="89"/>
      <c r="E501" s="123"/>
      <c r="F501" s="23"/>
      <c r="G501" s="20">
        <f t="shared" si="7"/>
        <v>0</v>
      </c>
    </row>
    <row r="502" spans="1:7" s="8" customFormat="1" outlineLevel="1" x14ac:dyDescent="0.25">
      <c r="A502" s="29"/>
      <c r="B502" s="90" t="s">
        <v>992</v>
      </c>
      <c r="C502" s="103" t="s">
        <v>3294</v>
      </c>
      <c r="D502" s="90"/>
      <c r="E502" s="123"/>
      <c r="F502" s="89"/>
      <c r="G502" s="20">
        <f t="shared" si="7"/>
        <v>0</v>
      </c>
    </row>
    <row r="503" spans="1:7" s="9" customFormat="1" ht="28.5" outlineLevel="1" x14ac:dyDescent="0.25">
      <c r="A503" s="48"/>
      <c r="B503" s="90" t="s">
        <v>993</v>
      </c>
      <c r="C503" s="94" t="s">
        <v>4327</v>
      </c>
      <c r="D503" s="23" t="s">
        <v>2339</v>
      </c>
      <c r="E503" s="123">
        <v>585</v>
      </c>
      <c r="F503" s="20">
        <v>217.35</v>
      </c>
      <c r="G503" s="20">
        <f t="shared" si="7"/>
        <v>127149.75</v>
      </c>
    </row>
    <row r="504" spans="1:7" s="57" customFormat="1" ht="14.25" outlineLevel="1" x14ac:dyDescent="0.25">
      <c r="A504" s="55"/>
      <c r="B504" s="90" t="s">
        <v>3841</v>
      </c>
      <c r="C504" s="94" t="s">
        <v>4326</v>
      </c>
      <c r="D504" s="23" t="s">
        <v>2757</v>
      </c>
      <c r="E504" s="123">
        <v>3</v>
      </c>
      <c r="F504" s="20">
        <v>5361.91</v>
      </c>
      <c r="G504" s="20">
        <f t="shared" si="7"/>
        <v>16085.73</v>
      </c>
    </row>
    <row r="505" spans="1:7" s="33" customFormat="1" ht="28.5" outlineLevel="1" x14ac:dyDescent="0.25">
      <c r="A505" s="32"/>
      <c r="B505" s="90" t="s">
        <v>994</v>
      </c>
      <c r="C505" s="103" t="s">
        <v>3295</v>
      </c>
      <c r="D505" s="90"/>
      <c r="E505" s="123"/>
      <c r="F505" s="89"/>
      <c r="G505" s="20">
        <f t="shared" si="7"/>
        <v>0</v>
      </c>
    </row>
    <row r="506" spans="1:7" s="33" customFormat="1" ht="28.5" outlineLevel="1" x14ac:dyDescent="0.25">
      <c r="A506" s="32"/>
      <c r="B506" s="90" t="s">
        <v>995</v>
      </c>
      <c r="C506" s="94" t="s">
        <v>4328</v>
      </c>
      <c r="D506" s="23" t="s">
        <v>2757</v>
      </c>
      <c r="E506" s="123">
        <v>1</v>
      </c>
      <c r="F506" s="20">
        <v>30363.919999999998</v>
      </c>
      <c r="G506" s="20">
        <f t="shared" si="7"/>
        <v>30363.919999999998</v>
      </c>
    </row>
    <row r="507" spans="1:7" s="57" customFormat="1" ht="28.5" outlineLevel="1" x14ac:dyDescent="0.25">
      <c r="A507" s="55"/>
      <c r="B507" s="90" t="s">
        <v>996</v>
      </c>
      <c r="C507" s="94" t="s">
        <v>4329</v>
      </c>
      <c r="D507" s="23" t="s">
        <v>2757</v>
      </c>
      <c r="E507" s="123">
        <v>4</v>
      </c>
      <c r="F507" s="20">
        <v>68669.27</v>
      </c>
      <c r="G507" s="20">
        <f t="shared" si="7"/>
        <v>274677.08</v>
      </c>
    </row>
    <row r="508" spans="1:7" s="33" customFormat="1" ht="28.5" outlineLevel="1" x14ac:dyDescent="0.25">
      <c r="A508" s="32"/>
      <c r="B508" s="90" t="s">
        <v>3842</v>
      </c>
      <c r="C508" s="94" t="s">
        <v>4330</v>
      </c>
      <c r="D508" s="23" t="s">
        <v>2757</v>
      </c>
      <c r="E508" s="123">
        <v>5</v>
      </c>
      <c r="F508" s="20">
        <v>4108.38</v>
      </c>
      <c r="G508" s="20">
        <f t="shared" si="7"/>
        <v>20541.900000000001</v>
      </c>
    </row>
    <row r="509" spans="1:7" s="33" customFormat="1" ht="28.5" outlineLevel="1" x14ac:dyDescent="0.25">
      <c r="A509" s="32"/>
      <c r="B509" s="90" t="s">
        <v>3843</v>
      </c>
      <c r="C509" s="94" t="s">
        <v>4331</v>
      </c>
      <c r="D509" s="23" t="s">
        <v>2339</v>
      </c>
      <c r="E509" s="123">
        <v>842</v>
      </c>
      <c r="F509" s="20">
        <v>2980.03</v>
      </c>
      <c r="G509" s="20">
        <f t="shared" si="7"/>
        <v>2509185.2599999998</v>
      </c>
    </row>
    <row r="510" spans="1:7" s="33" customFormat="1" ht="14.25" outlineLevel="1" x14ac:dyDescent="0.25">
      <c r="A510" s="32"/>
      <c r="B510" s="90" t="s">
        <v>997</v>
      </c>
      <c r="C510" s="103" t="s">
        <v>1811</v>
      </c>
      <c r="D510" s="103"/>
      <c r="E510" s="123"/>
      <c r="F510" s="89">
        <v>0</v>
      </c>
      <c r="G510" s="20">
        <f t="shared" si="7"/>
        <v>0</v>
      </c>
    </row>
    <row r="511" spans="1:7" s="33" customFormat="1" ht="28.5" outlineLevel="1" x14ac:dyDescent="0.25">
      <c r="A511" s="32"/>
      <c r="B511" s="90" t="s">
        <v>998</v>
      </c>
      <c r="C511" s="94" t="s">
        <v>4332</v>
      </c>
      <c r="D511" s="23" t="s">
        <v>3287</v>
      </c>
      <c r="E511" s="123">
        <v>17821.2</v>
      </c>
      <c r="F511" s="20">
        <v>13.19</v>
      </c>
      <c r="G511" s="20">
        <f t="shared" si="7"/>
        <v>235061.63</v>
      </c>
    </row>
    <row r="512" spans="1:7" s="57" customFormat="1" ht="28.5" outlineLevel="1" x14ac:dyDescent="0.25">
      <c r="A512" s="55"/>
      <c r="B512" s="90" t="s">
        <v>999</v>
      </c>
      <c r="C512" s="94" t="s">
        <v>4333</v>
      </c>
      <c r="D512" s="90" t="s">
        <v>2753</v>
      </c>
      <c r="E512" s="123">
        <v>2.9702000000000002</v>
      </c>
      <c r="F512" s="20">
        <v>160012.48000000001</v>
      </c>
      <c r="G512" s="20">
        <f t="shared" si="7"/>
        <v>475269.07</v>
      </c>
    </row>
    <row r="513" spans="1:7" s="33" customFormat="1" ht="28.5" outlineLevel="1" x14ac:dyDescent="0.25">
      <c r="A513" s="32"/>
      <c r="B513" s="90" t="s">
        <v>3844</v>
      </c>
      <c r="C513" s="94" t="s">
        <v>4334</v>
      </c>
      <c r="D513" s="23" t="s">
        <v>2757</v>
      </c>
      <c r="E513" s="123">
        <v>205</v>
      </c>
      <c r="F513" s="20">
        <v>16788.310000000001</v>
      </c>
      <c r="G513" s="20">
        <f t="shared" si="7"/>
        <v>3441603.55</v>
      </c>
    </row>
    <row r="514" spans="1:7" s="33" customFormat="1" ht="28.5" outlineLevel="1" x14ac:dyDescent="0.25">
      <c r="A514" s="32"/>
      <c r="B514" s="90" t="s">
        <v>3424</v>
      </c>
      <c r="C514" s="103" t="s">
        <v>2718</v>
      </c>
      <c r="D514" s="90"/>
      <c r="E514" s="123"/>
      <c r="F514" s="89"/>
      <c r="G514" s="20">
        <f t="shared" si="7"/>
        <v>0</v>
      </c>
    </row>
    <row r="515" spans="1:7" s="56" customFormat="1" ht="28.5" outlineLevel="1" x14ac:dyDescent="0.25">
      <c r="A515" s="55"/>
      <c r="B515" s="90" t="s">
        <v>3425</v>
      </c>
      <c r="C515" s="103" t="s">
        <v>1813</v>
      </c>
      <c r="D515" s="103"/>
      <c r="E515" s="123"/>
      <c r="F515" s="89">
        <v>0</v>
      </c>
      <c r="G515" s="20">
        <f t="shared" si="7"/>
        <v>0</v>
      </c>
    </row>
    <row r="516" spans="1:7" s="8" customFormat="1" ht="28.5" outlineLevel="1" x14ac:dyDescent="0.25">
      <c r="A516" s="29"/>
      <c r="B516" s="90" t="s">
        <v>3426</v>
      </c>
      <c r="C516" s="94" t="s">
        <v>4335</v>
      </c>
      <c r="D516" s="23" t="s">
        <v>2339</v>
      </c>
      <c r="E516" s="123">
        <v>589</v>
      </c>
      <c r="F516" s="20">
        <v>254.85</v>
      </c>
      <c r="G516" s="20">
        <f t="shared" si="7"/>
        <v>150106.65</v>
      </c>
    </row>
    <row r="517" spans="1:7" s="57" customFormat="1" ht="28.5" outlineLevel="1" x14ac:dyDescent="0.25">
      <c r="A517" s="55"/>
      <c r="B517" s="90" t="s">
        <v>3845</v>
      </c>
      <c r="C517" s="94" t="s">
        <v>4336</v>
      </c>
      <c r="D517" s="23" t="s">
        <v>2757</v>
      </c>
      <c r="E517" s="123">
        <v>3</v>
      </c>
      <c r="F517" s="20">
        <v>4968.8900000000003</v>
      </c>
      <c r="G517" s="20">
        <f t="shared" si="7"/>
        <v>14906.67</v>
      </c>
    </row>
    <row r="518" spans="1:7" s="33" customFormat="1" ht="28.5" outlineLevel="1" x14ac:dyDescent="0.25">
      <c r="A518" s="32"/>
      <c r="B518" s="90" t="s">
        <v>3427</v>
      </c>
      <c r="C518" s="103" t="s">
        <v>1814</v>
      </c>
      <c r="D518" s="103"/>
      <c r="E518" s="123"/>
      <c r="F518" s="89"/>
      <c r="G518" s="20">
        <f t="shared" si="7"/>
        <v>0</v>
      </c>
    </row>
    <row r="519" spans="1:7" s="33" customFormat="1" ht="45" outlineLevel="1" x14ac:dyDescent="0.25">
      <c r="A519" s="32"/>
      <c r="B519" s="90" t="s">
        <v>3428</v>
      </c>
      <c r="C519" s="144" t="s">
        <v>4337</v>
      </c>
      <c r="D519" s="23" t="s">
        <v>2757</v>
      </c>
      <c r="E519" s="123">
        <v>3</v>
      </c>
      <c r="F519" s="20">
        <v>20310547.539999999</v>
      </c>
      <c r="G519" s="20">
        <f t="shared" ref="G519:G576" si="8">E519*F519</f>
        <v>60931642.619999997</v>
      </c>
    </row>
    <row r="520" spans="1:7" s="57" customFormat="1" ht="28.5" outlineLevel="1" x14ac:dyDescent="0.25">
      <c r="A520" s="55"/>
      <c r="B520" s="90" t="s">
        <v>3429</v>
      </c>
      <c r="C520" s="94" t="s">
        <v>4338</v>
      </c>
      <c r="D520" s="23" t="s">
        <v>2757</v>
      </c>
      <c r="E520" s="123">
        <v>3</v>
      </c>
      <c r="F520" s="20">
        <v>29896.03</v>
      </c>
      <c r="G520" s="20">
        <f t="shared" si="8"/>
        <v>89688.09</v>
      </c>
    </row>
    <row r="521" spans="1:7" s="33" customFormat="1" ht="28.5" outlineLevel="1" x14ac:dyDescent="0.25">
      <c r="A521" s="32"/>
      <c r="B521" s="90" t="s">
        <v>3430</v>
      </c>
      <c r="C521" s="94" t="s">
        <v>4339</v>
      </c>
      <c r="D521" s="23" t="s">
        <v>2757</v>
      </c>
      <c r="E521" s="123">
        <v>10</v>
      </c>
      <c r="F521" s="20">
        <v>4052.24</v>
      </c>
      <c r="G521" s="20">
        <f t="shared" si="8"/>
        <v>40522.400000000001</v>
      </c>
    </row>
    <row r="522" spans="1:7" s="33" customFormat="1" ht="28.5" outlineLevel="1" x14ac:dyDescent="0.25">
      <c r="A522" s="32"/>
      <c r="B522" s="90" t="s">
        <v>3846</v>
      </c>
      <c r="C522" s="94" t="s">
        <v>4340</v>
      </c>
      <c r="D522" s="23" t="s">
        <v>2339</v>
      </c>
      <c r="E522" s="123">
        <v>500</v>
      </c>
      <c r="F522" s="20">
        <v>3206.77</v>
      </c>
      <c r="G522" s="20">
        <f t="shared" si="8"/>
        <v>1603385</v>
      </c>
    </row>
    <row r="523" spans="1:7" s="33" customFormat="1" ht="28.5" outlineLevel="1" x14ac:dyDescent="0.25">
      <c r="A523" s="32"/>
      <c r="B523" s="90" t="s">
        <v>3847</v>
      </c>
      <c r="C523" s="94" t="s">
        <v>4341</v>
      </c>
      <c r="D523" s="23" t="s">
        <v>2339</v>
      </c>
      <c r="E523" s="123">
        <v>237</v>
      </c>
      <c r="F523" s="20">
        <v>4451.18</v>
      </c>
      <c r="G523" s="20">
        <f t="shared" si="8"/>
        <v>1054929.6599999999</v>
      </c>
    </row>
    <row r="524" spans="1:7" s="33" customFormat="1" ht="28.5" outlineLevel="1" x14ac:dyDescent="0.25">
      <c r="A524" s="32"/>
      <c r="B524" s="90" t="s">
        <v>3431</v>
      </c>
      <c r="C524" s="103" t="s">
        <v>1815</v>
      </c>
      <c r="D524" s="103"/>
      <c r="E524" s="123"/>
      <c r="F524" s="89"/>
      <c r="G524" s="20">
        <f t="shared" si="8"/>
        <v>0</v>
      </c>
    </row>
    <row r="525" spans="1:7" s="33" customFormat="1" ht="28.5" outlineLevel="1" x14ac:dyDescent="0.25">
      <c r="A525" s="32"/>
      <c r="B525" s="90" t="s">
        <v>3432</v>
      </c>
      <c r="C525" s="94" t="s">
        <v>4342</v>
      </c>
      <c r="D525" s="23" t="s">
        <v>3287</v>
      </c>
      <c r="E525" s="123">
        <v>14025.6</v>
      </c>
      <c r="F525" s="20">
        <v>13.19</v>
      </c>
      <c r="G525" s="20">
        <f t="shared" si="8"/>
        <v>184997.66</v>
      </c>
    </row>
    <row r="526" spans="1:7" s="57" customFormat="1" ht="14.25" outlineLevel="1" x14ac:dyDescent="0.25">
      <c r="A526" s="55"/>
      <c r="B526" s="90" t="s">
        <v>3433</v>
      </c>
      <c r="C526" s="94" t="s">
        <v>1812</v>
      </c>
      <c r="D526" s="90" t="s">
        <v>2753</v>
      </c>
      <c r="E526" s="123">
        <v>2.3376000000000001</v>
      </c>
      <c r="F526" s="20">
        <v>160049.32</v>
      </c>
      <c r="G526" s="20">
        <f t="shared" si="8"/>
        <v>374131.29</v>
      </c>
    </row>
    <row r="527" spans="1:7" s="52" customFormat="1" ht="45" outlineLevel="1" x14ac:dyDescent="0.25">
      <c r="A527" s="16"/>
      <c r="B527" s="90" t="s">
        <v>3848</v>
      </c>
      <c r="C527" s="94" t="s">
        <v>4343</v>
      </c>
      <c r="D527" s="23" t="s">
        <v>2757</v>
      </c>
      <c r="E527" s="123">
        <v>120</v>
      </c>
      <c r="F527" s="20">
        <v>16782.400000000001</v>
      </c>
      <c r="G527" s="20">
        <f t="shared" si="8"/>
        <v>2013888</v>
      </c>
    </row>
    <row r="528" spans="1:7" s="52" customFormat="1" ht="28.5" outlineLevel="1" x14ac:dyDescent="0.25">
      <c r="A528" s="16"/>
      <c r="B528" s="90" t="s">
        <v>3434</v>
      </c>
      <c r="C528" s="103" t="s">
        <v>2719</v>
      </c>
      <c r="D528" s="90"/>
      <c r="E528" s="90"/>
      <c r="F528" s="89"/>
      <c r="G528" s="20">
        <f t="shared" si="8"/>
        <v>0</v>
      </c>
    </row>
    <row r="529" spans="1:7" s="56" customFormat="1" ht="28.5" outlineLevel="1" x14ac:dyDescent="0.25">
      <c r="A529" s="55"/>
      <c r="B529" s="90" t="s">
        <v>3849</v>
      </c>
      <c r="C529" s="94" t="s">
        <v>4344</v>
      </c>
      <c r="D529" s="23" t="s">
        <v>2339</v>
      </c>
      <c r="E529" s="123">
        <v>145</v>
      </c>
      <c r="F529" s="20">
        <v>678.93</v>
      </c>
      <c r="G529" s="20">
        <f t="shared" si="8"/>
        <v>98444.85</v>
      </c>
    </row>
    <row r="530" spans="1:7" s="8" customFormat="1" ht="28.5" outlineLevel="1" x14ac:dyDescent="0.25">
      <c r="A530" s="29"/>
      <c r="B530" s="90" t="s">
        <v>3435</v>
      </c>
      <c r="C530" s="103" t="s">
        <v>3811</v>
      </c>
      <c r="D530" s="146"/>
      <c r="E530" s="123"/>
      <c r="F530" s="20"/>
      <c r="G530" s="20">
        <f t="shared" si="8"/>
        <v>0</v>
      </c>
    </row>
    <row r="531" spans="1:7" s="56" customFormat="1" ht="28.5" outlineLevel="1" x14ac:dyDescent="0.25">
      <c r="A531" s="55"/>
      <c r="B531" s="90" t="s">
        <v>3436</v>
      </c>
      <c r="C531" s="94" t="s">
        <v>4345</v>
      </c>
      <c r="D531" s="23" t="s">
        <v>2757</v>
      </c>
      <c r="E531" s="123">
        <v>6</v>
      </c>
      <c r="F531" s="20">
        <v>73990.91</v>
      </c>
      <c r="G531" s="20">
        <f t="shared" si="8"/>
        <v>443945.46</v>
      </c>
    </row>
    <row r="532" spans="1:7" s="57" customFormat="1" ht="28.5" outlineLevel="1" x14ac:dyDescent="0.25">
      <c r="A532" s="55"/>
      <c r="B532" s="90" t="s">
        <v>3807</v>
      </c>
      <c r="C532" s="94" t="s">
        <v>4346</v>
      </c>
      <c r="D532" s="23" t="s">
        <v>2757</v>
      </c>
      <c r="E532" s="123">
        <v>5</v>
      </c>
      <c r="F532" s="20">
        <v>4108.38</v>
      </c>
      <c r="G532" s="20">
        <f t="shared" si="8"/>
        <v>20541.900000000001</v>
      </c>
    </row>
    <row r="533" spans="1:7" s="99" customFormat="1" ht="28.5" outlineLevel="1" x14ac:dyDescent="0.25">
      <c r="A533" s="98"/>
      <c r="B533" s="90" t="s">
        <v>3808</v>
      </c>
      <c r="C533" s="94" t="s">
        <v>4347</v>
      </c>
      <c r="D533" s="23" t="s">
        <v>2339</v>
      </c>
      <c r="E533" s="123">
        <v>126</v>
      </c>
      <c r="F533" s="20">
        <v>3020.07</v>
      </c>
      <c r="G533" s="20">
        <f t="shared" si="8"/>
        <v>380528.82</v>
      </c>
    </row>
    <row r="534" spans="1:7" s="99" customFormat="1" ht="28.5" outlineLevel="1" x14ac:dyDescent="0.25">
      <c r="A534" s="98"/>
      <c r="B534" s="90" t="s">
        <v>3812</v>
      </c>
      <c r="C534" s="94" t="s">
        <v>4348</v>
      </c>
      <c r="D534" s="23" t="s">
        <v>2339</v>
      </c>
      <c r="E534" s="123">
        <v>130</v>
      </c>
      <c r="F534" s="20">
        <v>5338.81</v>
      </c>
      <c r="G534" s="20">
        <f t="shared" si="8"/>
        <v>694045.3</v>
      </c>
    </row>
    <row r="535" spans="1:7" s="99" customFormat="1" ht="28.5" outlineLevel="1" x14ac:dyDescent="0.25">
      <c r="A535" s="98"/>
      <c r="B535" s="90" t="s">
        <v>3813</v>
      </c>
      <c r="C535" s="94" t="s">
        <v>4349</v>
      </c>
      <c r="D535" s="23" t="s">
        <v>2339</v>
      </c>
      <c r="E535" s="123">
        <v>100</v>
      </c>
      <c r="F535" s="20">
        <v>46795.9</v>
      </c>
      <c r="G535" s="20">
        <f t="shared" si="8"/>
        <v>4679590</v>
      </c>
    </row>
    <row r="536" spans="1:7" s="99" customFormat="1" outlineLevel="1" x14ac:dyDescent="0.25">
      <c r="A536" s="98"/>
      <c r="B536" s="90" t="s">
        <v>3850</v>
      </c>
      <c r="C536" s="103" t="s">
        <v>1816</v>
      </c>
      <c r="D536" s="146"/>
      <c r="E536" s="123"/>
      <c r="F536" s="20">
        <v>0</v>
      </c>
      <c r="G536" s="20">
        <f t="shared" si="8"/>
        <v>0</v>
      </c>
    </row>
    <row r="537" spans="1:7" s="99" customFormat="1" ht="28.5" outlineLevel="1" x14ac:dyDescent="0.25">
      <c r="A537" s="98"/>
      <c r="B537" s="90" t="s">
        <v>3851</v>
      </c>
      <c r="C537" s="94" t="s">
        <v>4350</v>
      </c>
      <c r="D537" s="23" t="s">
        <v>3287</v>
      </c>
      <c r="E537" s="123">
        <v>6041.1</v>
      </c>
      <c r="F537" s="20">
        <v>13.19</v>
      </c>
      <c r="G537" s="20">
        <f t="shared" si="8"/>
        <v>79682.11</v>
      </c>
    </row>
    <row r="538" spans="1:7" s="99" customFormat="1" ht="28.5" outlineLevel="1" x14ac:dyDescent="0.25">
      <c r="A538" s="98"/>
      <c r="B538" s="90" t="s">
        <v>3852</v>
      </c>
      <c r="C538" s="94" t="s">
        <v>4351</v>
      </c>
      <c r="D538" s="90" t="s">
        <v>2753</v>
      </c>
      <c r="E538" s="123">
        <v>1.0068999999999999</v>
      </c>
      <c r="F538" s="20">
        <v>159979.72</v>
      </c>
      <c r="G538" s="20">
        <f t="shared" si="8"/>
        <v>161083.57999999999</v>
      </c>
    </row>
    <row r="539" spans="1:7" s="99" customFormat="1" ht="42.75" outlineLevel="1" x14ac:dyDescent="0.25">
      <c r="A539" s="98"/>
      <c r="B539" s="90" t="s">
        <v>3853</v>
      </c>
      <c r="C539" s="94" t="s">
        <v>4352</v>
      </c>
      <c r="D539" s="23" t="s">
        <v>2757</v>
      </c>
      <c r="E539" s="123">
        <v>155</v>
      </c>
      <c r="F539" s="20">
        <v>16791.25</v>
      </c>
      <c r="G539" s="20">
        <f t="shared" si="8"/>
        <v>2602643.75</v>
      </c>
    </row>
    <row r="540" spans="1:7" s="99" customFormat="1" ht="28.5" outlineLevel="1" x14ac:dyDescent="0.25">
      <c r="A540" s="98"/>
      <c r="B540" s="90" t="s">
        <v>3437</v>
      </c>
      <c r="C540" s="103" t="s">
        <v>2720</v>
      </c>
      <c r="D540" s="90"/>
      <c r="E540" s="90"/>
      <c r="F540" s="89"/>
      <c r="G540" s="20">
        <f t="shared" si="8"/>
        <v>0</v>
      </c>
    </row>
    <row r="541" spans="1:7" s="99" customFormat="1" outlineLevel="1" x14ac:dyDescent="0.25">
      <c r="A541" s="98"/>
      <c r="B541" s="147" t="s">
        <v>3438</v>
      </c>
      <c r="C541" s="103" t="s">
        <v>1817</v>
      </c>
      <c r="D541" s="146"/>
      <c r="E541" s="145"/>
      <c r="F541" s="20"/>
      <c r="G541" s="20">
        <f t="shared" si="8"/>
        <v>0</v>
      </c>
    </row>
    <row r="542" spans="1:7" s="8" customFormat="1" ht="28.5" outlineLevel="1" x14ac:dyDescent="0.25">
      <c r="A542" s="29"/>
      <c r="B542" s="147" t="s">
        <v>3439</v>
      </c>
      <c r="C542" s="94" t="s">
        <v>4353</v>
      </c>
      <c r="D542" s="23" t="s">
        <v>2339</v>
      </c>
      <c r="E542" s="123">
        <v>570</v>
      </c>
      <c r="F542" s="20">
        <v>61.13</v>
      </c>
      <c r="G542" s="20">
        <f t="shared" si="8"/>
        <v>34844.1</v>
      </c>
    </row>
    <row r="543" spans="1:7" s="57" customFormat="1" ht="14.25" outlineLevel="1" x14ac:dyDescent="0.25">
      <c r="A543" s="55"/>
      <c r="B543" s="94" t="s">
        <v>3440</v>
      </c>
      <c r="C543" s="94" t="s">
        <v>3814</v>
      </c>
      <c r="D543" s="23" t="s">
        <v>2757</v>
      </c>
      <c r="E543" s="123">
        <v>4</v>
      </c>
      <c r="F543" s="20">
        <v>4085.68</v>
      </c>
      <c r="G543" s="20">
        <f t="shared" si="8"/>
        <v>16342.72</v>
      </c>
    </row>
    <row r="544" spans="1:7" s="33" customFormat="1" ht="42.75" outlineLevel="1" x14ac:dyDescent="0.25">
      <c r="A544" s="32"/>
      <c r="B544" s="94" t="s">
        <v>3441</v>
      </c>
      <c r="C544" s="94" t="s">
        <v>4354</v>
      </c>
      <c r="D544" s="94"/>
      <c r="E544" s="123"/>
      <c r="F544" s="20"/>
      <c r="G544" s="20">
        <f t="shared" si="8"/>
        <v>0</v>
      </c>
    </row>
    <row r="545" spans="1:7" s="33" customFormat="1" ht="28.5" outlineLevel="1" x14ac:dyDescent="0.25">
      <c r="A545" s="32"/>
      <c r="B545" s="94" t="s">
        <v>3442</v>
      </c>
      <c r="C545" s="94" t="s">
        <v>4355</v>
      </c>
      <c r="D545" s="23" t="s">
        <v>2757</v>
      </c>
      <c r="E545" s="123">
        <v>1</v>
      </c>
      <c r="F545" s="20">
        <v>7996387.9000000004</v>
      </c>
      <c r="G545" s="20">
        <f t="shared" si="8"/>
        <v>7996387.9000000004</v>
      </c>
    </row>
    <row r="546" spans="1:7" s="57" customFormat="1" ht="28.5" outlineLevel="1" x14ac:dyDescent="0.25">
      <c r="A546" s="55"/>
      <c r="B546" s="94" t="s">
        <v>3443</v>
      </c>
      <c r="C546" s="94" t="s">
        <v>4356</v>
      </c>
      <c r="D546" s="23" t="s">
        <v>2757</v>
      </c>
      <c r="E546" s="123">
        <v>1</v>
      </c>
      <c r="F546" s="20">
        <v>98219.28</v>
      </c>
      <c r="G546" s="20">
        <f t="shared" si="8"/>
        <v>98219.28</v>
      </c>
    </row>
    <row r="547" spans="1:7" s="99" customFormat="1" outlineLevel="1" x14ac:dyDescent="0.25">
      <c r="A547" s="98"/>
      <c r="B547" s="147" t="s">
        <v>3444</v>
      </c>
      <c r="C547" s="103" t="s">
        <v>1818</v>
      </c>
      <c r="D547" s="148"/>
      <c r="E547" s="123"/>
      <c r="F547" s="20">
        <v>0</v>
      </c>
      <c r="G547" s="20">
        <f t="shared" si="8"/>
        <v>0</v>
      </c>
    </row>
    <row r="548" spans="1:7" s="99" customFormat="1" ht="28.5" outlineLevel="1" x14ac:dyDescent="0.25">
      <c r="A548" s="98"/>
      <c r="B548" s="147" t="s">
        <v>3445</v>
      </c>
      <c r="C548" s="94" t="s">
        <v>4357</v>
      </c>
      <c r="D548" s="23" t="s">
        <v>3287</v>
      </c>
      <c r="E548" s="123">
        <v>8120.4</v>
      </c>
      <c r="F548" s="20">
        <v>13.19</v>
      </c>
      <c r="G548" s="20">
        <f t="shared" si="8"/>
        <v>107108.08</v>
      </c>
    </row>
    <row r="549" spans="1:7" s="99" customFormat="1" ht="28.5" outlineLevel="1" x14ac:dyDescent="0.25">
      <c r="A549" s="98"/>
      <c r="B549" s="147" t="s">
        <v>3446</v>
      </c>
      <c r="C549" s="94" t="s">
        <v>4358</v>
      </c>
      <c r="D549" s="90" t="s">
        <v>2753</v>
      </c>
      <c r="E549" s="123">
        <v>1.3533999999999999</v>
      </c>
      <c r="F549" s="20">
        <v>159799.94</v>
      </c>
      <c r="G549" s="20">
        <f t="shared" si="8"/>
        <v>216273.24</v>
      </c>
    </row>
    <row r="550" spans="1:7" s="99" customFormat="1" ht="43.5" outlineLevel="1" x14ac:dyDescent="0.25">
      <c r="A550" s="98"/>
      <c r="B550" s="147" t="s">
        <v>3815</v>
      </c>
      <c r="C550" s="94" t="s">
        <v>4359</v>
      </c>
      <c r="D550" s="23" t="s">
        <v>2757</v>
      </c>
      <c r="E550" s="123">
        <v>945</v>
      </c>
      <c r="F550" s="20">
        <v>16789.46</v>
      </c>
      <c r="G550" s="20">
        <f t="shared" si="8"/>
        <v>15866039.699999999</v>
      </c>
    </row>
    <row r="551" spans="1:7" s="99" customFormat="1" ht="14.25" outlineLevel="1" x14ac:dyDescent="0.25">
      <c r="A551" s="98"/>
      <c r="B551" s="90" t="s">
        <v>1189</v>
      </c>
      <c r="C551" s="103" t="s">
        <v>1191</v>
      </c>
      <c r="D551" s="23" t="s">
        <v>1193</v>
      </c>
      <c r="E551" s="123">
        <v>1</v>
      </c>
      <c r="F551" s="20">
        <v>181114.35</v>
      </c>
      <c r="G551" s="20">
        <f t="shared" si="8"/>
        <v>181114.35</v>
      </c>
    </row>
    <row r="552" spans="1:7" s="99" customFormat="1" ht="14.25" outlineLevel="1" x14ac:dyDescent="0.25">
      <c r="A552" s="98"/>
      <c r="B552" s="90" t="s">
        <v>1190</v>
      </c>
      <c r="C552" s="103" t="s">
        <v>1192</v>
      </c>
      <c r="D552" s="23" t="s">
        <v>1193</v>
      </c>
      <c r="E552" s="123">
        <v>1</v>
      </c>
      <c r="F552" s="20">
        <v>835228.89</v>
      </c>
      <c r="G552" s="20">
        <f t="shared" si="8"/>
        <v>835228.89</v>
      </c>
    </row>
    <row r="553" spans="1:7" s="56" customFormat="1" ht="28.5" outlineLevel="1" x14ac:dyDescent="0.2">
      <c r="A553" s="55"/>
      <c r="B553" s="60" t="s">
        <v>3447</v>
      </c>
      <c r="C553" s="69" t="s">
        <v>2721</v>
      </c>
      <c r="D553" s="130"/>
      <c r="E553" s="125"/>
      <c r="F553" s="126"/>
      <c r="G553" s="20">
        <f t="shared" si="8"/>
        <v>0</v>
      </c>
    </row>
    <row r="554" spans="1:7" s="56" customFormat="1" ht="28.5" outlineLevel="1" x14ac:dyDescent="0.25">
      <c r="A554" s="55"/>
      <c r="B554" s="102" t="s">
        <v>3448</v>
      </c>
      <c r="C554" s="51" t="s">
        <v>4360</v>
      </c>
      <c r="D554" s="23" t="s">
        <v>2339</v>
      </c>
      <c r="E554" s="128">
        <f>363.3+304.9+308.9</f>
        <v>977.1</v>
      </c>
      <c r="F554" s="20">
        <v>157770.51999999999</v>
      </c>
      <c r="G554" s="20">
        <f t="shared" si="8"/>
        <v>154157575.09</v>
      </c>
    </row>
    <row r="555" spans="1:7" s="31" customFormat="1" ht="28.5" outlineLevel="1" x14ac:dyDescent="0.25">
      <c r="B555" s="102" t="s">
        <v>3449</v>
      </c>
      <c r="C555" s="51" t="s">
        <v>4361</v>
      </c>
      <c r="D555" s="23" t="s">
        <v>2339</v>
      </c>
      <c r="E555" s="128">
        <v>46.4</v>
      </c>
      <c r="F555" s="20">
        <v>268296.65000000002</v>
      </c>
      <c r="G555" s="20">
        <f t="shared" si="8"/>
        <v>12448964.560000001</v>
      </c>
    </row>
    <row r="556" spans="1:7" s="14" customFormat="1" ht="28.5" outlineLevel="1" x14ac:dyDescent="0.25">
      <c r="B556" s="102" t="s">
        <v>3450</v>
      </c>
      <c r="C556" s="51" t="s">
        <v>4362</v>
      </c>
      <c r="D556" s="23" t="s">
        <v>2339</v>
      </c>
      <c r="E556" s="128">
        <v>135.30000000000001</v>
      </c>
      <c r="F556" s="20">
        <v>274221.69</v>
      </c>
      <c r="G556" s="20">
        <f t="shared" si="8"/>
        <v>37102194.659999996</v>
      </c>
    </row>
    <row r="557" spans="1:7" s="14" customFormat="1" ht="28.5" outlineLevel="1" x14ac:dyDescent="0.25">
      <c r="B557" s="102" t="s">
        <v>3451</v>
      </c>
      <c r="C557" s="51" t="s">
        <v>4363</v>
      </c>
      <c r="D557" s="23" t="s">
        <v>2339</v>
      </c>
      <c r="E557" s="128">
        <v>70.59</v>
      </c>
      <c r="F557" s="20">
        <v>92176.69</v>
      </c>
      <c r="G557" s="20">
        <f t="shared" si="8"/>
        <v>6506752.5499999998</v>
      </c>
    </row>
    <row r="558" spans="1:7" s="14" customFormat="1" ht="14.25" outlineLevel="1" x14ac:dyDescent="0.25">
      <c r="B558" s="91" t="s">
        <v>430</v>
      </c>
      <c r="C558" s="103" t="s">
        <v>2711</v>
      </c>
      <c r="D558" s="89"/>
      <c r="E558" s="137"/>
      <c r="F558" s="89">
        <v>0</v>
      </c>
      <c r="G558" s="20">
        <f t="shared" si="8"/>
        <v>0</v>
      </c>
    </row>
    <row r="559" spans="1:7" s="14" customFormat="1" ht="14.25" outlineLevel="1" x14ac:dyDescent="0.25">
      <c r="B559" s="90" t="s">
        <v>3452</v>
      </c>
      <c r="C559" s="94" t="s">
        <v>2711</v>
      </c>
      <c r="D559" s="102" t="s">
        <v>2340</v>
      </c>
      <c r="E559" s="149">
        <v>1933.85</v>
      </c>
      <c r="F559" s="20">
        <v>45084.76</v>
      </c>
      <c r="G559" s="20">
        <f t="shared" si="8"/>
        <v>87187163.129999995</v>
      </c>
    </row>
    <row r="560" spans="1:7" s="45" customFormat="1" outlineLevel="1" x14ac:dyDescent="0.25">
      <c r="A560" s="44"/>
      <c r="B560" s="91" t="s">
        <v>431</v>
      </c>
      <c r="C560" s="103" t="s">
        <v>2712</v>
      </c>
      <c r="D560" s="89"/>
      <c r="E560" s="123"/>
      <c r="F560" s="89">
        <v>0</v>
      </c>
      <c r="G560" s="20">
        <f t="shared" si="8"/>
        <v>0</v>
      </c>
    </row>
    <row r="561" spans="1:7" s="172" customFormat="1" ht="14.25" outlineLevel="1" x14ac:dyDescent="0.25">
      <c r="A561" s="171"/>
      <c r="B561" s="102" t="s">
        <v>3453</v>
      </c>
      <c r="C561" s="101" t="s">
        <v>3804</v>
      </c>
      <c r="D561" s="23" t="s">
        <v>2757</v>
      </c>
      <c r="E561" s="128">
        <v>990</v>
      </c>
      <c r="F561" s="20">
        <v>23064.47</v>
      </c>
      <c r="G561" s="20">
        <f t="shared" si="8"/>
        <v>22833825.300000001</v>
      </c>
    </row>
    <row r="562" spans="1:7" s="173" customFormat="1" outlineLevel="1" x14ac:dyDescent="0.25">
      <c r="B562" s="102" t="s">
        <v>3454</v>
      </c>
      <c r="C562" s="58" t="s">
        <v>3805</v>
      </c>
      <c r="D562" s="23" t="s">
        <v>2757</v>
      </c>
      <c r="E562" s="128">
        <v>4760</v>
      </c>
      <c r="F562" s="20">
        <v>34898.81</v>
      </c>
      <c r="G562" s="20">
        <f t="shared" si="8"/>
        <v>166118335.59999999</v>
      </c>
    </row>
    <row r="563" spans="1:7" s="174" customFormat="1" ht="14.25" outlineLevel="1" x14ac:dyDescent="0.25">
      <c r="B563" s="102" t="s">
        <v>3455</v>
      </c>
      <c r="C563" s="58" t="s">
        <v>3806</v>
      </c>
      <c r="D563" s="23" t="s">
        <v>2757</v>
      </c>
      <c r="E563" s="128">
        <v>436</v>
      </c>
      <c r="F563" s="20">
        <v>15453.44</v>
      </c>
      <c r="G563" s="20">
        <f t="shared" si="8"/>
        <v>6737699.8399999999</v>
      </c>
    </row>
    <row r="564" spans="1:7" s="175" customFormat="1" ht="14.25" outlineLevel="1" x14ac:dyDescent="0.25">
      <c r="A564" s="174"/>
      <c r="B564" s="164"/>
      <c r="C564" s="165" t="s">
        <v>961</v>
      </c>
      <c r="D564" s="166"/>
      <c r="E564" s="163"/>
      <c r="F564" s="166"/>
      <c r="G564" s="169">
        <f>SUM(G12:G563)</f>
        <v>1906422457.3599999</v>
      </c>
    </row>
    <row r="565" spans="1:7" s="35" customFormat="1" outlineLevel="1" x14ac:dyDescent="0.25">
      <c r="A565" s="34"/>
      <c r="B565" s="90">
        <v>2</v>
      </c>
      <c r="C565" s="117" t="s">
        <v>3854</v>
      </c>
      <c r="D565" s="95"/>
      <c r="E565" s="123"/>
      <c r="F565" s="95"/>
      <c r="G565" s="20">
        <f t="shared" si="8"/>
        <v>0</v>
      </c>
    </row>
    <row r="566" spans="1:7" s="36" customFormat="1" outlineLevel="1" x14ac:dyDescent="0.25">
      <c r="A566" s="34"/>
      <c r="B566" s="91" t="s">
        <v>1347</v>
      </c>
      <c r="C566" s="150" t="s">
        <v>2739</v>
      </c>
      <c r="D566" s="102"/>
      <c r="E566" s="128"/>
      <c r="F566" s="102"/>
      <c r="G566" s="20">
        <f t="shared" si="8"/>
        <v>0</v>
      </c>
    </row>
    <row r="567" spans="1:7" s="36" customFormat="1" outlineLevel="1" x14ac:dyDescent="0.2">
      <c r="A567" s="34"/>
      <c r="B567" s="102" t="s">
        <v>1212</v>
      </c>
      <c r="C567" s="150" t="s">
        <v>2703</v>
      </c>
      <c r="D567" s="102"/>
      <c r="E567" s="128"/>
      <c r="F567" s="126"/>
      <c r="G567" s="20">
        <f t="shared" si="8"/>
        <v>0</v>
      </c>
    </row>
    <row r="568" spans="1:7" s="36" customFormat="1" ht="28.5" outlineLevel="1" x14ac:dyDescent="0.25">
      <c r="A568" s="34"/>
      <c r="B568" s="90" t="s">
        <v>1213</v>
      </c>
      <c r="C568" s="103" t="s">
        <v>1820</v>
      </c>
      <c r="D568" s="90"/>
      <c r="E568" s="123"/>
      <c r="F568" s="90"/>
      <c r="G568" s="20">
        <f t="shared" si="8"/>
        <v>0</v>
      </c>
    </row>
    <row r="569" spans="1:7" s="36" customFormat="1" ht="28.5" outlineLevel="1" x14ac:dyDescent="0.25">
      <c r="A569" s="34"/>
      <c r="B569" s="102" t="s">
        <v>1214</v>
      </c>
      <c r="C569" s="101" t="s">
        <v>1820</v>
      </c>
      <c r="D569" s="20" t="s">
        <v>2755</v>
      </c>
      <c r="E569" s="123">
        <v>30.8</v>
      </c>
      <c r="F569" s="20">
        <v>38729.96</v>
      </c>
      <c r="G569" s="20">
        <f t="shared" si="8"/>
        <v>1192882.77</v>
      </c>
    </row>
    <row r="570" spans="1:7" s="36" customFormat="1" outlineLevel="1" x14ac:dyDescent="0.25">
      <c r="A570" s="34"/>
      <c r="B570" s="102" t="s">
        <v>1215</v>
      </c>
      <c r="C570" s="101" t="s">
        <v>1821</v>
      </c>
      <c r="D570" s="20" t="s">
        <v>2755</v>
      </c>
      <c r="E570" s="123">
        <v>5.4</v>
      </c>
      <c r="F570" s="20">
        <v>38727.69</v>
      </c>
      <c r="G570" s="20">
        <f t="shared" si="8"/>
        <v>209129.53</v>
      </c>
    </row>
    <row r="571" spans="1:7" s="36" customFormat="1" outlineLevel="1" x14ac:dyDescent="0.25">
      <c r="A571" s="34"/>
      <c r="B571" s="102" t="s">
        <v>1216</v>
      </c>
      <c r="C571" s="101" t="s">
        <v>1822</v>
      </c>
      <c r="D571" s="20" t="s">
        <v>2755</v>
      </c>
      <c r="E571" s="123">
        <v>7.08</v>
      </c>
      <c r="F571" s="20">
        <v>38750.910000000003</v>
      </c>
      <c r="G571" s="20">
        <f t="shared" si="8"/>
        <v>274356.44</v>
      </c>
    </row>
    <row r="572" spans="1:7" s="36" customFormat="1" ht="28.5" outlineLevel="1" x14ac:dyDescent="0.25">
      <c r="A572" s="34"/>
      <c r="B572" s="102" t="s">
        <v>1217</v>
      </c>
      <c r="C572" s="101" t="s">
        <v>1823</v>
      </c>
      <c r="D572" s="20" t="s">
        <v>2755</v>
      </c>
      <c r="E572" s="123">
        <f>0.366+0.557</f>
        <v>0.92300000000000004</v>
      </c>
      <c r="F572" s="20">
        <v>38735.730000000003</v>
      </c>
      <c r="G572" s="20">
        <f t="shared" si="8"/>
        <v>35753.08</v>
      </c>
    </row>
    <row r="573" spans="1:7" s="36" customFormat="1" ht="28.5" outlineLevel="1" x14ac:dyDescent="0.25">
      <c r="A573" s="34"/>
      <c r="B573" s="102" t="s">
        <v>1218</v>
      </c>
      <c r="C573" s="101" t="s">
        <v>1824</v>
      </c>
      <c r="D573" s="20" t="s">
        <v>2755</v>
      </c>
      <c r="E573" s="123">
        <v>0.4</v>
      </c>
      <c r="F573" s="20">
        <v>38258.730000000003</v>
      </c>
      <c r="G573" s="20">
        <f t="shared" si="8"/>
        <v>15303.49</v>
      </c>
    </row>
    <row r="574" spans="1:7" s="35" customFormat="1" ht="28.5" outlineLevel="1" x14ac:dyDescent="0.25">
      <c r="A574" s="34"/>
      <c r="B574" s="90" t="s">
        <v>1219</v>
      </c>
      <c r="C574" s="103" t="s">
        <v>1825</v>
      </c>
      <c r="D574" s="90"/>
      <c r="E574" s="123"/>
      <c r="F574" s="90"/>
      <c r="G574" s="20">
        <f t="shared" si="8"/>
        <v>0</v>
      </c>
    </row>
    <row r="575" spans="1:7" s="36" customFormat="1" outlineLevel="1" x14ac:dyDescent="0.25">
      <c r="A575" s="34"/>
      <c r="B575" s="90" t="s">
        <v>1220</v>
      </c>
      <c r="C575" s="94" t="s">
        <v>1826</v>
      </c>
      <c r="D575" s="20" t="s">
        <v>2755</v>
      </c>
      <c r="E575" s="123">
        <v>0.44800000000000001</v>
      </c>
      <c r="F575" s="20">
        <v>15203.73</v>
      </c>
      <c r="G575" s="20">
        <f t="shared" si="8"/>
        <v>6811.27</v>
      </c>
    </row>
    <row r="576" spans="1:7" s="36" customFormat="1" outlineLevel="1" x14ac:dyDescent="0.25">
      <c r="A576" s="34"/>
      <c r="B576" s="90" t="s">
        <v>1221</v>
      </c>
      <c r="C576" s="94" t="s">
        <v>1827</v>
      </c>
      <c r="D576" s="20" t="s">
        <v>2755</v>
      </c>
      <c r="E576" s="123">
        <v>0.441</v>
      </c>
      <c r="F576" s="20">
        <v>15139.18</v>
      </c>
      <c r="G576" s="20">
        <f t="shared" si="8"/>
        <v>6676.38</v>
      </c>
    </row>
    <row r="577" spans="1:7" s="36" customFormat="1" outlineLevel="1" x14ac:dyDescent="0.25">
      <c r="A577" s="34"/>
      <c r="B577" s="90" t="s">
        <v>1222</v>
      </c>
      <c r="C577" s="94" t="s">
        <v>1828</v>
      </c>
      <c r="D577" s="20" t="s">
        <v>2755</v>
      </c>
      <c r="E577" s="123">
        <v>9.5000000000000001E-2</v>
      </c>
      <c r="F577" s="20">
        <v>14901.79</v>
      </c>
      <c r="G577" s="20">
        <f t="shared" ref="G577:G638" si="9">E577*F577</f>
        <v>1415.67</v>
      </c>
    </row>
    <row r="578" spans="1:7" s="36" customFormat="1" outlineLevel="1" x14ac:dyDescent="0.25">
      <c r="A578" s="34"/>
      <c r="B578" s="90" t="s">
        <v>1223</v>
      </c>
      <c r="C578" s="94" t="s">
        <v>1829</v>
      </c>
      <c r="D578" s="20" t="s">
        <v>2755</v>
      </c>
      <c r="E578" s="123">
        <v>8.7999999999999995E-2</v>
      </c>
      <c r="F578" s="20">
        <v>15328.45</v>
      </c>
      <c r="G578" s="20">
        <f t="shared" si="9"/>
        <v>1348.9</v>
      </c>
    </row>
    <row r="579" spans="1:7" s="36" customFormat="1" outlineLevel="1" x14ac:dyDescent="0.25">
      <c r="A579" s="34"/>
      <c r="B579" s="90" t="s">
        <v>1224</v>
      </c>
      <c r="C579" s="94" t="s">
        <v>1830</v>
      </c>
      <c r="D579" s="20" t="s">
        <v>2755</v>
      </c>
      <c r="E579" s="123">
        <v>9.4E-2</v>
      </c>
      <c r="F579" s="20">
        <v>15060.33</v>
      </c>
      <c r="G579" s="20">
        <f t="shared" si="9"/>
        <v>1415.67</v>
      </c>
    </row>
    <row r="580" spans="1:7" s="36" customFormat="1" outlineLevel="1" x14ac:dyDescent="0.25">
      <c r="A580" s="34"/>
      <c r="B580" s="90" t="s">
        <v>1225</v>
      </c>
      <c r="C580" s="94" t="s">
        <v>1831</v>
      </c>
      <c r="D580" s="20" t="s">
        <v>2755</v>
      </c>
      <c r="E580" s="123">
        <v>8.5999999999999993E-2</v>
      </c>
      <c r="F580" s="20">
        <v>14892.79</v>
      </c>
      <c r="G580" s="20">
        <f t="shared" si="9"/>
        <v>1280.78</v>
      </c>
    </row>
    <row r="581" spans="1:7" s="36" customFormat="1" outlineLevel="1" x14ac:dyDescent="0.25">
      <c r="A581" s="34"/>
      <c r="B581" s="90" t="s">
        <v>1226</v>
      </c>
      <c r="C581" s="94" t="s">
        <v>1832</v>
      </c>
      <c r="D581" s="20" t="s">
        <v>2755</v>
      </c>
      <c r="E581" s="123">
        <v>0.08</v>
      </c>
      <c r="F581" s="20">
        <v>15175.17</v>
      </c>
      <c r="G581" s="20">
        <f t="shared" si="9"/>
        <v>1214.01</v>
      </c>
    </row>
    <row r="582" spans="1:7" s="36" customFormat="1" outlineLevel="1" x14ac:dyDescent="0.25">
      <c r="A582" s="34"/>
      <c r="B582" s="90" t="s">
        <v>1227</v>
      </c>
      <c r="C582" s="94" t="s">
        <v>1833</v>
      </c>
      <c r="D582" s="20" t="s">
        <v>2755</v>
      </c>
      <c r="E582" s="123">
        <v>0.16800000000000001</v>
      </c>
      <c r="F582" s="20">
        <v>15255.46</v>
      </c>
      <c r="G582" s="20">
        <f t="shared" si="9"/>
        <v>2562.92</v>
      </c>
    </row>
    <row r="583" spans="1:7" s="36" customFormat="1" outlineLevel="1" x14ac:dyDescent="0.25">
      <c r="A583" s="34"/>
      <c r="B583" s="90" t="s">
        <v>1228</v>
      </c>
      <c r="C583" s="94" t="s">
        <v>1834</v>
      </c>
      <c r="D583" s="20" t="s">
        <v>2755</v>
      </c>
      <c r="E583" s="123">
        <v>0.13800000000000001</v>
      </c>
      <c r="F583" s="20">
        <v>15155.65</v>
      </c>
      <c r="G583" s="20">
        <f t="shared" si="9"/>
        <v>2091.48</v>
      </c>
    </row>
    <row r="584" spans="1:7" s="36" customFormat="1" outlineLevel="1" x14ac:dyDescent="0.25">
      <c r="A584" s="34"/>
      <c r="B584" s="90" t="s">
        <v>1229</v>
      </c>
      <c r="C584" s="94" t="s">
        <v>1835</v>
      </c>
      <c r="D584" s="20" t="s">
        <v>2755</v>
      </c>
      <c r="E584" s="123">
        <v>0.22</v>
      </c>
      <c r="F584" s="20">
        <v>15024.96</v>
      </c>
      <c r="G584" s="20">
        <f t="shared" si="9"/>
        <v>3305.49</v>
      </c>
    </row>
    <row r="585" spans="1:7" s="35" customFormat="1" outlineLevel="1" x14ac:dyDescent="0.25">
      <c r="A585" s="34"/>
      <c r="B585" s="90" t="s">
        <v>1230</v>
      </c>
      <c r="C585" s="94" t="s">
        <v>1836</v>
      </c>
      <c r="D585" s="20" t="s">
        <v>2755</v>
      </c>
      <c r="E585" s="123">
        <v>0.16200000000000001</v>
      </c>
      <c r="F585" s="20">
        <v>14987.81</v>
      </c>
      <c r="G585" s="20">
        <f t="shared" si="9"/>
        <v>2428.0300000000002</v>
      </c>
    </row>
    <row r="586" spans="1:7" s="36" customFormat="1" outlineLevel="1" x14ac:dyDescent="0.25">
      <c r="A586" s="34"/>
      <c r="B586" s="90" t="s">
        <v>1231</v>
      </c>
      <c r="C586" s="94" t="s">
        <v>1837</v>
      </c>
      <c r="D586" s="20" t="s">
        <v>2755</v>
      </c>
      <c r="E586" s="123">
        <v>0.21099999999999999</v>
      </c>
      <c r="F586" s="20">
        <v>15026.55</v>
      </c>
      <c r="G586" s="20">
        <f t="shared" si="9"/>
        <v>3170.6</v>
      </c>
    </row>
    <row r="587" spans="1:7" s="36" customFormat="1" outlineLevel="1" x14ac:dyDescent="0.25">
      <c r="A587" s="34"/>
      <c r="B587" s="90" t="s">
        <v>1232</v>
      </c>
      <c r="C587" s="94" t="s">
        <v>1838</v>
      </c>
      <c r="D587" s="20" t="s">
        <v>2755</v>
      </c>
      <c r="E587" s="123">
        <v>0.111</v>
      </c>
      <c r="F587" s="20">
        <v>15196.46</v>
      </c>
      <c r="G587" s="20">
        <f t="shared" si="9"/>
        <v>1686.81</v>
      </c>
    </row>
    <row r="588" spans="1:7" s="36" customFormat="1" outlineLevel="1" x14ac:dyDescent="0.25">
      <c r="A588" s="34"/>
      <c r="B588" s="90" t="s">
        <v>1233</v>
      </c>
      <c r="C588" s="94" t="s">
        <v>1839</v>
      </c>
      <c r="D588" s="20" t="s">
        <v>2755</v>
      </c>
      <c r="E588" s="123">
        <v>0.11700000000000001</v>
      </c>
      <c r="F588" s="20">
        <v>14987.81</v>
      </c>
      <c r="G588" s="20">
        <f t="shared" si="9"/>
        <v>1753.57</v>
      </c>
    </row>
    <row r="589" spans="1:7" s="36" customFormat="1" outlineLevel="1" x14ac:dyDescent="0.25">
      <c r="A589" s="34"/>
      <c r="B589" s="90" t="s">
        <v>1234</v>
      </c>
      <c r="C589" s="94" t="s">
        <v>1840</v>
      </c>
      <c r="D589" s="20" t="s">
        <v>2755</v>
      </c>
      <c r="E589" s="123">
        <v>9.5000000000000001E-2</v>
      </c>
      <c r="F589" s="20">
        <v>14916.08</v>
      </c>
      <c r="G589" s="20">
        <f t="shared" si="9"/>
        <v>1417.03</v>
      </c>
    </row>
    <row r="590" spans="1:7" s="36" customFormat="1" outlineLevel="1" x14ac:dyDescent="0.25">
      <c r="A590" s="34"/>
      <c r="B590" s="90" t="s">
        <v>1235</v>
      </c>
      <c r="C590" s="94" t="s">
        <v>3855</v>
      </c>
      <c r="D590" s="20" t="s">
        <v>2755</v>
      </c>
      <c r="E590" s="123">
        <v>116.53700000000001</v>
      </c>
      <c r="F590" s="22">
        <v>11399.88</v>
      </c>
      <c r="G590" s="20">
        <f t="shared" si="9"/>
        <v>1328507.82</v>
      </c>
    </row>
    <row r="591" spans="1:7" s="36" customFormat="1" outlineLevel="1" x14ac:dyDescent="0.2">
      <c r="A591" s="34"/>
      <c r="B591" s="151" t="s">
        <v>432</v>
      </c>
      <c r="C591" s="150" t="s">
        <v>1841</v>
      </c>
      <c r="D591" s="102"/>
      <c r="E591" s="128"/>
      <c r="F591" s="126"/>
      <c r="G591" s="20">
        <f t="shared" si="9"/>
        <v>0</v>
      </c>
    </row>
    <row r="592" spans="1:7" s="36" customFormat="1" outlineLevel="1" x14ac:dyDescent="0.25">
      <c r="A592" s="34"/>
      <c r="B592" s="102" t="s">
        <v>1236</v>
      </c>
      <c r="C592" s="68" t="s">
        <v>1842</v>
      </c>
      <c r="D592" s="100"/>
      <c r="E592" s="149"/>
      <c r="F592" s="90"/>
      <c r="G592" s="20">
        <f t="shared" si="9"/>
        <v>0</v>
      </c>
    </row>
    <row r="593" spans="1:7" s="35" customFormat="1" ht="28.5" outlineLevel="1" x14ac:dyDescent="0.25">
      <c r="A593" s="34"/>
      <c r="B593" s="102" t="s">
        <v>1237</v>
      </c>
      <c r="C593" s="58" t="s">
        <v>1843</v>
      </c>
      <c r="D593" s="23" t="s">
        <v>3287</v>
      </c>
      <c r="E593" s="123">
        <v>1054886</v>
      </c>
      <c r="F593" s="20">
        <v>377.07</v>
      </c>
      <c r="G593" s="20">
        <f t="shared" si="9"/>
        <v>397765864.01999998</v>
      </c>
    </row>
    <row r="594" spans="1:7" s="36" customFormat="1" ht="28.5" outlineLevel="1" x14ac:dyDescent="0.25">
      <c r="A594" s="34"/>
      <c r="B594" s="102" t="s">
        <v>1238</v>
      </c>
      <c r="C594" s="58" t="s">
        <v>1844</v>
      </c>
      <c r="D594" s="23" t="s">
        <v>3287</v>
      </c>
      <c r="E594" s="123">
        <v>271790</v>
      </c>
      <c r="F594" s="20">
        <v>398.51</v>
      </c>
      <c r="G594" s="20">
        <f t="shared" si="9"/>
        <v>108311032.90000001</v>
      </c>
    </row>
    <row r="595" spans="1:7" s="36" customFormat="1" ht="28.5" outlineLevel="1" x14ac:dyDescent="0.25">
      <c r="A595" s="34"/>
      <c r="B595" s="102" t="s">
        <v>1239</v>
      </c>
      <c r="C595" s="58" t="s">
        <v>1845</v>
      </c>
      <c r="D595" s="23" t="s">
        <v>3287</v>
      </c>
      <c r="E595" s="123">
        <v>248390</v>
      </c>
      <c r="F595" s="20">
        <v>221.27</v>
      </c>
      <c r="G595" s="20">
        <f t="shared" si="9"/>
        <v>54961255.299999997</v>
      </c>
    </row>
    <row r="596" spans="1:7" s="35" customFormat="1" ht="28.5" outlineLevel="1" x14ac:dyDescent="0.25">
      <c r="A596" s="34"/>
      <c r="B596" s="90" t="s">
        <v>1240</v>
      </c>
      <c r="C596" s="70" t="s">
        <v>1846</v>
      </c>
      <c r="D596" s="90"/>
      <c r="E596" s="123"/>
      <c r="F596" s="90"/>
      <c r="G596" s="20">
        <f t="shared" si="9"/>
        <v>0</v>
      </c>
    </row>
    <row r="597" spans="1:7" s="36" customFormat="1" outlineLevel="1" x14ac:dyDescent="0.25">
      <c r="A597" s="34"/>
      <c r="B597" s="90" t="s">
        <v>1241</v>
      </c>
      <c r="C597" s="94" t="s">
        <v>1847</v>
      </c>
      <c r="D597" s="23" t="s">
        <v>3287</v>
      </c>
      <c r="E597" s="123">
        <v>8489</v>
      </c>
      <c r="F597" s="20">
        <v>409.38</v>
      </c>
      <c r="G597" s="20">
        <f t="shared" si="9"/>
        <v>3475226.82</v>
      </c>
    </row>
    <row r="598" spans="1:7" s="36" customFormat="1" outlineLevel="1" x14ac:dyDescent="0.25">
      <c r="A598" s="34"/>
      <c r="B598" s="90" t="s">
        <v>1242</v>
      </c>
      <c r="C598" s="94" t="s">
        <v>1848</v>
      </c>
      <c r="D598" s="23" t="s">
        <v>3287</v>
      </c>
      <c r="E598" s="123">
        <v>7395</v>
      </c>
      <c r="F598" s="20">
        <v>403.21</v>
      </c>
      <c r="G598" s="20">
        <f t="shared" si="9"/>
        <v>2981737.95</v>
      </c>
    </row>
    <row r="599" spans="1:7" s="35" customFormat="1" outlineLevel="1" x14ac:dyDescent="0.25">
      <c r="A599" s="34"/>
      <c r="B599" s="90" t="s">
        <v>1243</v>
      </c>
      <c r="C599" s="94" t="s">
        <v>1849</v>
      </c>
      <c r="D599" s="23" t="s">
        <v>3287</v>
      </c>
      <c r="E599" s="123">
        <v>360</v>
      </c>
      <c r="F599" s="20">
        <v>452.59</v>
      </c>
      <c r="G599" s="20">
        <f t="shared" si="9"/>
        <v>162932.4</v>
      </c>
    </row>
    <row r="600" spans="1:7" s="36" customFormat="1" outlineLevel="1" x14ac:dyDescent="0.25">
      <c r="A600" s="34"/>
      <c r="B600" s="90" t="s">
        <v>1244</v>
      </c>
      <c r="C600" s="94" t="s">
        <v>1850</v>
      </c>
      <c r="D600" s="23" t="s">
        <v>3287</v>
      </c>
      <c r="E600" s="123">
        <v>431</v>
      </c>
      <c r="F600" s="20">
        <v>452.57</v>
      </c>
      <c r="G600" s="20">
        <f t="shared" si="9"/>
        <v>195057.67</v>
      </c>
    </row>
    <row r="601" spans="1:7" s="36" customFormat="1" outlineLevel="1" x14ac:dyDescent="0.25">
      <c r="A601" s="34"/>
      <c r="B601" s="90" t="s">
        <v>1245</v>
      </c>
      <c r="C601" s="94" t="s">
        <v>1851</v>
      </c>
      <c r="D601" s="23" t="s">
        <v>3287</v>
      </c>
      <c r="E601" s="123">
        <v>427</v>
      </c>
      <c r="F601" s="20">
        <v>452.34</v>
      </c>
      <c r="G601" s="20">
        <f t="shared" si="9"/>
        <v>193149.18</v>
      </c>
    </row>
    <row r="602" spans="1:7" s="35" customFormat="1" outlineLevel="1" x14ac:dyDescent="0.25">
      <c r="A602" s="34"/>
      <c r="B602" s="90" t="s">
        <v>1246</v>
      </c>
      <c r="C602" s="94" t="s">
        <v>1852</v>
      </c>
      <c r="D602" s="23" t="s">
        <v>3287</v>
      </c>
      <c r="E602" s="123">
        <v>316</v>
      </c>
      <c r="F602" s="20">
        <v>452.54</v>
      </c>
      <c r="G602" s="20">
        <f t="shared" si="9"/>
        <v>143002.64000000001</v>
      </c>
    </row>
    <row r="603" spans="1:7" s="36" customFormat="1" outlineLevel="1" x14ac:dyDescent="0.25">
      <c r="A603" s="34"/>
      <c r="B603" s="90" t="s">
        <v>1247</v>
      </c>
      <c r="C603" s="94" t="s">
        <v>1853</v>
      </c>
      <c r="D603" s="23" t="s">
        <v>3287</v>
      </c>
      <c r="E603" s="123">
        <v>204</v>
      </c>
      <c r="F603" s="20">
        <v>452.85</v>
      </c>
      <c r="G603" s="20">
        <f t="shared" si="9"/>
        <v>92381.4</v>
      </c>
    </row>
    <row r="604" spans="1:7" s="36" customFormat="1" outlineLevel="1" x14ac:dyDescent="0.25">
      <c r="A604" s="34"/>
      <c r="B604" s="90" t="s">
        <v>1248</v>
      </c>
      <c r="C604" s="94" t="s">
        <v>1854</v>
      </c>
      <c r="D604" s="23" t="s">
        <v>3287</v>
      </c>
      <c r="E604" s="123">
        <v>1318</v>
      </c>
      <c r="F604" s="20">
        <v>445.87</v>
      </c>
      <c r="G604" s="20">
        <f t="shared" si="9"/>
        <v>587656.66</v>
      </c>
    </row>
    <row r="605" spans="1:7" s="36" customFormat="1" outlineLevel="1" x14ac:dyDescent="0.25">
      <c r="A605" s="34"/>
      <c r="B605" s="90" t="s">
        <v>1249</v>
      </c>
      <c r="C605" s="94" t="s">
        <v>1855</v>
      </c>
      <c r="D605" s="23" t="s">
        <v>3287</v>
      </c>
      <c r="E605" s="123">
        <v>1319</v>
      </c>
      <c r="F605" s="20">
        <v>451.02</v>
      </c>
      <c r="G605" s="20">
        <f t="shared" si="9"/>
        <v>594895.38</v>
      </c>
    </row>
    <row r="606" spans="1:7" s="36" customFormat="1" outlineLevel="1" x14ac:dyDescent="0.25">
      <c r="A606" s="34"/>
      <c r="B606" s="90" t="s">
        <v>1250</v>
      </c>
      <c r="C606" s="94" t="s">
        <v>1856</v>
      </c>
      <c r="D606" s="23" t="s">
        <v>3287</v>
      </c>
      <c r="E606" s="123">
        <v>2052</v>
      </c>
      <c r="F606" s="20">
        <v>439.18</v>
      </c>
      <c r="G606" s="20">
        <f t="shared" si="9"/>
        <v>901197.36</v>
      </c>
    </row>
    <row r="607" spans="1:7" s="36" customFormat="1" outlineLevel="1" x14ac:dyDescent="0.25">
      <c r="A607" s="34"/>
      <c r="B607" s="90" t="s">
        <v>1251</v>
      </c>
      <c r="C607" s="94" t="s">
        <v>1857</v>
      </c>
      <c r="D607" s="23" t="s">
        <v>3287</v>
      </c>
      <c r="E607" s="123">
        <v>1395</v>
      </c>
      <c r="F607" s="20">
        <v>451.12</v>
      </c>
      <c r="G607" s="20">
        <f t="shared" si="9"/>
        <v>629312.4</v>
      </c>
    </row>
    <row r="608" spans="1:7" s="36" customFormat="1" outlineLevel="1" x14ac:dyDescent="0.25">
      <c r="A608" s="34"/>
      <c r="B608" s="90" t="s">
        <v>1252</v>
      </c>
      <c r="C608" s="94" t="s">
        <v>1858</v>
      </c>
      <c r="D608" s="23" t="s">
        <v>3287</v>
      </c>
      <c r="E608" s="123">
        <v>1782</v>
      </c>
      <c r="F608" s="20">
        <v>451.16</v>
      </c>
      <c r="G608" s="20">
        <f t="shared" si="9"/>
        <v>803967.12</v>
      </c>
    </row>
    <row r="609" spans="1:7" s="36" customFormat="1" ht="28.5" outlineLevel="1" x14ac:dyDescent="0.2">
      <c r="A609" s="34"/>
      <c r="B609" s="151" t="s">
        <v>433</v>
      </c>
      <c r="C609" s="150" t="s">
        <v>2713</v>
      </c>
      <c r="D609" s="102"/>
      <c r="E609" s="128"/>
      <c r="F609" s="126"/>
      <c r="G609" s="20">
        <f t="shared" si="9"/>
        <v>0</v>
      </c>
    </row>
    <row r="610" spans="1:7" s="36" customFormat="1" ht="28.5" outlineLevel="1" x14ac:dyDescent="0.25">
      <c r="A610" s="34"/>
      <c r="B610" s="90" t="s">
        <v>436</v>
      </c>
      <c r="C610" s="70" t="s">
        <v>2713</v>
      </c>
      <c r="D610" s="90"/>
      <c r="E610" s="123"/>
      <c r="F610" s="90"/>
      <c r="G610" s="20">
        <f t="shared" si="9"/>
        <v>0</v>
      </c>
    </row>
    <row r="611" spans="1:7" s="36" customFormat="1" outlineLevel="1" x14ac:dyDescent="0.2">
      <c r="A611" s="34"/>
      <c r="B611" s="90"/>
      <c r="C611" s="69" t="s">
        <v>1859</v>
      </c>
      <c r="D611" s="102"/>
      <c r="E611" s="128"/>
      <c r="F611" s="126"/>
      <c r="G611" s="20">
        <f t="shared" si="9"/>
        <v>0</v>
      </c>
    </row>
    <row r="612" spans="1:7" s="81" customFormat="1" ht="28.5" outlineLevel="1" x14ac:dyDescent="0.25">
      <c r="A612" s="80"/>
      <c r="B612" s="102" t="s">
        <v>1253</v>
      </c>
      <c r="C612" s="101" t="s">
        <v>4364</v>
      </c>
      <c r="D612" s="23" t="s">
        <v>2339</v>
      </c>
      <c r="E612" s="123">
        <v>965</v>
      </c>
      <c r="F612" s="20">
        <v>5152.09</v>
      </c>
      <c r="G612" s="20">
        <f t="shared" si="9"/>
        <v>4971766.8499999996</v>
      </c>
    </row>
    <row r="613" spans="1:7" s="36" customFormat="1" ht="28.5" outlineLevel="1" x14ac:dyDescent="0.25">
      <c r="A613" s="34"/>
      <c r="B613" s="102" t="s">
        <v>1254</v>
      </c>
      <c r="C613" s="101" t="s">
        <v>1860</v>
      </c>
      <c r="D613" s="23" t="s">
        <v>2757</v>
      </c>
      <c r="E613" s="123">
        <v>2</v>
      </c>
      <c r="F613" s="20">
        <v>2021.14</v>
      </c>
      <c r="G613" s="20">
        <f t="shared" si="9"/>
        <v>4042.28</v>
      </c>
    </row>
    <row r="614" spans="1:7" s="36" customFormat="1" outlineLevel="1" x14ac:dyDescent="0.25">
      <c r="A614" s="34"/>
      <c r="B614" s="102" t="s">
        <v>1255</v>
      </c>
      <c r="C614" s="101" t="s">
        <v>1861</v>
      </c>
      <c r="D614" s="23" t="s">
        <v>2757</v>
      </c>
      <c r="E614" s="123">
        <v>1</v>
      </c>
      <c r="F614" s="20">
        <v>44207.42</v>
      </c>
      <c r="G614" s="20">
        <f t="shared" si="9"/>
        <v>44207.42</v>
      </c>
    </row>
    <row r="615" spans="1:7" s="35" customFormat="1" outlineLevel="1" x14ac:dyDescent="0.25">
      <c r="A615" s="34"/>
      <c r="B615" s="102" t="s">
        <v>1256</v>
      </c>
      <c r="C615" s="101" t="s">
        <v>4365</v>
      </c>
      <c r="D615" s="23" t="s">
        <v>2339</v>
      </c>
      <c r="E615" s="123">
        <v>87</v>
      </c>
      <c r="F615" s="20">
        <v>1179.54</v>
      </c>
      <c r="G615" s="20">
        <f t="shared" si="9"/>
        <v>102619.98</v>
      </c>
    </row>
    <row r="616" spans="1:7" s="36" customFormat="1" outlineLevel="1" x14ac:dyDescent="0.25">
      <c r="A616" s="34"/>
      <c r="B616" s="102"/>
      <c r="C616" s="69" t="s">
        <v>1862</v>
      </c>
      <c r="D616" s="102"/>
      <c r="E616" s="123"/>
      <c r="F616" s="20">
        <v>0</v>
      </c>
      <c r="G616" s="20">
        <f t="shared" si="9"/>
        <v>0</v>
      </c>
    </row>
    <row r="617" spans="1:7" s="36" customFormat="1" ht="28.5" outlineLevel="1" x14ac:dyDescent="0.25">
      <c r="A617" s="34"/>
      <c r="B617" s="102" t="s">
        <v>1257</v>
      </c>
      <c r="C617" s="101" t="s">
        <v>4366</v>
      </c>
      <c r="D617" s="23" t="s">
        <v>2339</v>
      </c>
      <c r="E617" s="123">
        <f>759+1835</f>
        <v>2594</v>
      </c>
      <c r="F617" s="20">
        <v>716.89</v>
      </c>
      <c r="G617" s="20">
        <f t="shared" si="9"/>
        <v>1859612.66</v>
      </c>
    </row>
    <row r="618" spans="1:7" s="36" customFormat="1" ht="28.5" outlineLevel="1" x14ac:dyDescent="0.25">
      <c r="A618" s="34"/>
      <c r="B618" s="102" t="s">
        <v>1258</v>
      </c>
      <c r="C618" s="101" t="s">
        <v>4367</v>
      </c>
      <c r="D618" s="23" t="s">
        <v>2757</v>
      </c>
      <c r="E618" s="123">
        <v>4</v>
      </c>
      <c r="F618" s="20">
        <v>3012.62</v>
      </c>
      <c r="G618" s="20">
        <f t="shared" si="9"/>
        <v>12050.48</v>
      </c>
    </row>
    <row r="619" spans="1:7" s="36" customFormat="1" ht="28.5" outlineLevel="1" x14ac:dyDescent="0.25">
      <c r="A619" s="34"/>
      <c r="B619" s="102" t="s">
        <v>1259</v>
      </c>
      <c r="C619" s="101" t="s">
        <v>4368</v>
      </c>
      <c r="D619" s="23" t="s">
        <v>2339</v>
      </c>
      <c r="E619" s="123">
        <v>32</v>
      </c>
      <c r="F619" s="20">
        <v>1025.1600000000001</v>
      </c>
      <c r="G619" s="20">
        <f t="shared" si="9"/>
        <v>32805.120000000003</v>
      </c>
    </row>
    <row r="620" spans="1:7" s="36" customFormat="1" ht="28.5" outlineLevel="1" x14ac:dyDescent="0.25">
      <c r="A620" s="34"/>
      <c r="B620" s="102" t="s">
        <v>1260</v>
      </c>
      <c r="C620" s="101" t="s">
        <v>4369</v>
      </c>
      <c r="D620" s="23" t="s">
        <v>2757</v>
      </c>
      <c r="E620" s="123">
        <v>1</v>
      </c>
      <c r="F620" s="20">
        <v>771429.83</v>
      </c>
      <c r="G620" s="20">
        <f t="shared" si="9"/>
        <v>771429.83</v>
      </c>
    </row>
    <row r="621" spans="1:7" s="37" customFormat="1" ht="28.5" outlineLevel="1" x14ac:dyDescent="0.25">
      <c r="A621" s="34"/>
      <c r="B621" s="102" t="s">
        <v>1261</v>
      </c>
      <c r="C621" s="101" t="s">
        <v>4370</v>
      </c>
      <c r="D621" s="23" t="s">
        <v>2757</v>
      </c>
      <c r="E621" s="123">
        <v>1</v>
      </c>
      <c r="F621" s="20">
        <v>39707.550000000003</v>
      </c>
      <c r="G621" s="20">
        <f t="shared" si="9"/>
        <v>39707.550000000003</v>
      </c>
    </row>
    <row r="622" spans="1:7" s="35" customFormat="1" ht="28.5" outlineLevel="1" x14ac:dyDescent="0.25">
      <c r="A622" s="34"/>
      <c r="B622" s="102" t="s">
        <v>1262</v>
      </c>
      <c r="C622" s="101" t="s">
        <v>4371</v>
      </c>
      <c r="D622" s="102" t="s">
        <v>2340</v>
      </c>
      <c r="E622" s="123">
        <v>15177</v>
      </c>
      <c r="F622" s="20">
        <v>1260.81</v>
      </c>
      <c r="G622" s="20">
        <f t="shared" si="9"/>
        <v>19135313.370000001</v>
      </c>
    </row>
    <row r="623" spans="1:7" s="36" customFormat="1" outlineLevel="1" x14ac:dyDescent="0.25">
      <c r="A623" s="34"/>
      <c r="B623" s="102"/>
      <c r="C623" s="69" t="s">
        <v>1863</v>
      </c>
      <c r="D623" s="102"/>
      <c r="E623" s="123"/>
      <c r="F623" s="20">
        <v>0</v>
      </c>
      <c r="G623" s="20">
        <f t="shared" si="9"/>
        <v>0</v>
      </c>
    </row>
    <row r="624" spans="1:7" s="36" customFormat="1" ht="28.5" outlineLevel="1" x14ac:dyDescent="0.25">
      <c r="A624" s="34"/>
      <c r="B624" s="102" t="s">
        <v>1263</v>
      </c>
      <c r="C624" s="101" t="s">
        <v>4372</v>
      </c>
      <c r="D624" s="23" t="s">
        <v>2339</v>
      </c>
      <c r="E624" s="123">
        <f>1244+21</f>
        <v>1265</v>
      </c>
      <c r="F624" s="20">
        <v>588.88</v>
      </c>
      <c r="G624" s="20">
        <f t="shared" si="9"/>
        <v>744933.2</v>
      </c>
    </row>
    <row r="625" spans="1:7" s="36" customFormat="1" ht="28.5" outlineLevel="1" x14ac:dyDescent="0.25">
      <c r="A625" s="34"/>
      <c r="B625" s="102" t="s">
        <v>1264</v>
      </c>
      <c r="C625" s="101" t="s">
        <v>4373</v>
      </c>
      <c r="D625" s="23" t="s">
        <v>2757</v>
      </c>
      <c r="E625" s="123">
        <v>62</v>
      </c>
      <c r="F625" s="20">
        <v>2506.11</v>
      </c>
      <c r="G625" s="20">
        <f t="shared" si="9"/>
        <v>155378.82</v>
      </c>
    </row>
    <row r="626" spans="1:7" s="36" customFormat="1" ht="28.5" outlineLevel="1" x14ac:dyDescent="0.25">
      <c r="A626" s="34"/>
      <c r="B626" s="102" t="s">
        <v>1265</v>
      </c>
      <c r="C626" s="101" t="s">
        <v>4374</v>
      </c>
      <c r="D626" s="23" t="s">
        <v>2757</v>
      </c>
      <c r="E626" s="123">
        <v>4</v>
      </c>
      <c r="F626" s="20">
        <v>136826.57999999999</v>
      </c>
      <c r="G626" s="20">
        <f t="shared" si="9"/>
        <v>547306.31999999995</v>
      </c>
    </row>
    <row r="627" spans="1:7" s="36" customFormat="1" ht="28.5" outlineLevel="1" x14ac:dyDescent="0.25">
      <c r="A627" s="34"/>
      <c r="B627" s="102" t="s">
        <v>1266</v>
      </c>
      <c r="C627" s="101" t="s">
        <v>4375</v>
      </c>
      <c r="D627" s="23" t="s">
        <v>2757</v>
      </c>
      <c r="E627" s="123">
        <v>4</v>
      </c>
      <c r="F627" s="20">
        <v>27528.34</v>
      </c>
      <c r="G627" s="20">
        <f t="shared" si="9"/>
        <v>110113.36</v>
      </c>
    </row>
    <row r="628" spans="1:7" s="36" customFormat="1" outlineLevel="1" x14ac:dyDescent="0.25">
      <c r="A628" s="34"/>
      <c r="B628" s="102" t="s">
        <v>1267</v>
      </c>
      <c r="C628" s="101" t="s">
        <v>4376</v>
      </c>
      <c r="D628" s="23" t="s">
        <v>2339</v>
      </c>
      <c r="E628" s="123">
        <f>196+114</f>
        <v>310</v>
      </c>
      <c r="F628" s="20">
        <v>294.87</v>
      </c>
      <c r="G628" s="20">
        <f t="shared" si="9"/>
        <v>91409.7</v>
      </c>
    </row>
    <row r="629" spans="1:7" s="35" customFormat="1" ht="28.5" outlineLevel="1" x14ac:dyDescent="0.25">
      <c r="A629" s="34"/>
      <c r="B629" s="102" t="s">
        <v>1268</v>
      </c>
      <c r="C629" s="101" t="s">
        <v>4377</v>
      </c>
      <c r="D629" s="102" t="s">
        <v>2340</v>
      </c>
      <c r="E629" s="123">
        <v>30427.200000000001</v>
      </c>
      <c r="F629" s="20">
        <v>470.16</v>
      </c>
      <c r="G629" s="20">
        <f t="shared" si="9"/>
        <v>14305652.35</v>
      </c>
    </row>
    <row r="630" spans="1:7" s="36" customFormat="1" ht="28.5" outlineLevel="1" x14ac:dyDescent="0.25">
      <c r="A630" s="34"/>
      <c r="B630" s="90" t="s">
        <v>1269</v>
      </c>
      <c r="C630" s="70" t="s">
        <v>2713</v>
      </c>
      <c r="D630" s="92"/>
      <c r="E630" s="137"/>
      <c r="F630" s="92"/>
      <c r="G630" s="20">
        <f t="shared" si="9"/>
        <v>0</v>
      </c>
    </row>
    <row r="631" spans="1:7" s="36" customFormat="1" ht="28.5" outlineLevel="1" x14ac:dyDescent="0.25">
      <c r="A631" s="34"/>
      <c r="B631" s="90" t="s">
        <v>1270</v>
      </c>
      <c r="C631" s="95" t="s">
        <v>3856</v>
      </c>
      <c r="D631" s="23" t="s">
        <v>3287</v>
      </c>
      <c r="E631" s="123">
        <v>22.4</v>
      </c>
      <c r="F631" s="20">
        <v>2613.88</v>
      </c>
      <c r="G631" s="20">
        <f t="shared" si="9"/>
        <v>58550.91</v>
      </c>
    </row>
    <row r="632" spans="1:7" s="35" customFormat="1" ht="28.5" outlineLevel="1" x14ac:dyDescent="0.25">
      <c r="A632" s="34"/>
      <c r="B632" s="90" t="s">
        <v>1271</v>
      </c>
      <c r="C632" s="95" t="s">
        <v>3857</v>
      </c>
      <c r="D632" s="23" t="s">
        <v>3287</v>
      </c>
      <c r="E632" s="123">
        <v>38.47</v>
      </c>
      <c r="F632" s="20">
        <v>2320.27</v>
      </c>
      <c r="G632" s="20">
        <f t="shared" si="9"/>
        <v>89260.79</v>
      </c>
    </row>
    <row r="633" spans="1:7" s="36" customFormat="1" outlineLevel="1" x14ac:dyDescent="0.25">
      <c r="A633" s="34"/>
      <c r="B633" s="151" t="s">
        <v>434</v>
      </c>
      <c r="C633" s="103" t="s">
        <v>2707</v>
      </c>
      <c r="D633" s="90"/>
      <c r="E633" s="123"/>
      <c r="F633" s="90"/>
      <c r="G633" s="20">
        <f t="shared" si="9"/>
        <v>0</v>
      </c>
    </row>
    <row r="634" spans="1:7" s="36" customFormat="1" ht="28.5" outlineLevel="1" x14ac:dyDescent="0.2">
      <c r="A634" s="34"/>
      <c r="B634" s="90" t="s">
        <v>1272</v>
      </c>
      <c r="C634" s="103" t="s">
        <v>1864</v>
      </c>
      <c r="D634" s="88"/>
      <c r="E634" s="137"/>
      <c r="F634" s="126"/>
      <c r="G634" s="20">
        <f t="shared" si="9"/>
        <v>0</v>
      </c>
    </row>
    <row r="635" spans="1:7" s="36" customFormat="1" outlineLevel="1" x14ac:dyDescent="0.2">
      <c r="A635" s="34"/>
      <c r="B635" s="90" t="s">
        <v>1273</v>
      </c>
      <c r="C635" s="103" t="s">
        <v>1865</v>
      </c>
      <c r="D635" s="90"/>
      <c r="E635" s="123"/>
      <c r="F635" s="126"/>
      <c r="G635" s="20">
        <f t="shared" si="9"/>
        <v>0</v>
      </c>
    </row>
    <row r="636" spans="1:7" s="36" customFormat="1" ht="28.5" outlineLevel="1" x14ac:dyDescent="0.25">
      <c r="A636" s="34"/>
      <c r="B636" s="90" t="s">
        <v>1274</v>
      </c>
      <c r="C636" s="94" t="s">
        <v>4382</v>
      </c>
      <c r="D636" s="23" t="s">
        <v>3287</v>
      </c>
      <c r="E636" s="123">
        <v>15</v>
      </c>
      <c r="F636" s="20">
        <v>706.39</v>
      </c>
      <c r="G636" s="20">
        <f t="shared" si="9"/>
        <v>10595.85</v>
      </c>
    </row>
    <row r="637" spans="1:7" s="36" customFormat="1" ht="28.5" outlineLevel="1" x14ac:dyDescent="0.25">
      <c r="A637" s="34"/>
      <c r="B637" s="90" t="s">
        <v>1275</v>
      </c>
      <c r="C637" s="94" t="s">
        <v>4383</v>
      </c>
      <c r="D637" s="23" t="s">
        <v>3287</v>
      </c>
      <c r="E637" s="123">
        <v>14</v>
      </c>
      <c r="F637" s="20">
        <v>936.29</v>
      </c>
      <c r="G637" s="20">
        <f t="shared" si="9"/>
        <v>13108.06</v>
      </c>
    </row>
    <row r="638" spans="1:7" s="36" customFormat="1" ht="28.5" outlineLevel="1" x14ac:dyDescent="0.25">
      <c r="A638" s="34"/>
      <c r="B638" s="90" t="s">
        <v>1276</v>
      </c>
      <c r="C638" s="94" t="s">
        <v>4381</v>
      </c>
      <c r="D638" s="23" t="s">
        <v>2757</v>
      </c>
      <c r="E638" s="123">
        <v>15</v>
      </c>
      <c r="F638" s="20">
        <v>235397.16</v>
      </c>
      <c r="G638" s="20">
        <f t="shared" si="9"/>
        <v>3530957.4</v>
      </c>
    </row>
    <row r="639" spans="1:7" s="36" customFormat="1" ht="28.5" outlineLevel="1" x14ac:dyDescent="0.25">
      <c r="A639" s="34"/>
      <c r="B639" s="90" t="s">
        <v>1277</v>
      </c>
      <c r="C639" s="94" t="s">
        <v>4380</v>
      </c>
      <c r="D639" s="23" t="s">
        <v>2757</v>
      </c>
      <c r="E639" s="123">
        <v>19</v>
      </c>
      <c r="F639" s="20">
        <v>242575.97</v>
      </c>
      <c r="G639" s="20">
        <f t="shared" ref="G639:G700" si="10">E639*F639</f>
        <v>4608943.43</v>
      </c>
    </row>
    <row r="640" spans="1:7" s="36" customFormat="1" ht="42.75" outlineLevel="1" x14ac:dyDescent="0.25">
      <c r="A640" s="34"/>
      <c r="B640" s="90" t="s">
        <v>1278</v>
      </c>
      <c r="C640" s="94" t="s">
        <v>4379</v>
      </c>
      <c r="D640" s="20" t="s">
        <v>2755</v>
      </c>
      <c r="E640" s="123">
        <v>3.86</v>
      </c>
      <c r="F640" s="20">
        <v>1300128.26</v>
      </c>
      <c r="G640" s="20">
        <f t="shared" si="10"/>
        <v>5018495.08</v>
      </c>
    </row>
    <row r="641" spans="1:7" s="36" customFormat="1" ht="42.75" outlineLevel="1" x14ac:dyDescent="0.25">
      <c r="A641" s="34"/>
      <c r="B641" s="90" t="s">
        <v>1279</v>
      </c>
      <c r="C641" s="94" t="s">
        <v>4378</v>
      </c>
      <c r="D641" s="20" t="s">
        <v>2755</v>
      </c>
      <c r="E641" s="123">
        <v>2.06</v>
      </c>
      <c r="F641" s="20">
        <v>310570.87</v>
      </c>
      <c r="G641" s="20">
        <f t="shared" si="10"/>
        <v>639775.99</v>
      </c>
    </row>
    <row r="642" spans="1:7" s="36" customFormat="1" ht="28.5" outlineLevel="1" x14ac:dyDescent="0.25">
      <c r="A642" s="34"/>
      <c r="B642" s="90" t="s">
        <v>1280</v>
      </c>
      <c r="C642" s="94" t="s">
        <v>4384</v>
      </c>
      <c r="D642" s="23" t="s">
        <v>2757</v>
      </c>
      <c r="E642" s="123">
        <v>23</v>
      </c>
      <c r="F642" s="20">
        <v>61145.3</v>
      </c>
      <c r="G642" s="20">
        <f t="shared" si="10"/>
        <v>1406341.9</v>
      </c>
    </row>
    <row r="643" spans="1:7" s="35" customFormat="1" ht="28.5" outlineLevel="1" x14ac:dyDescent="0.25">
      <c r="A643" s="34"/>
      <c r="B643" s="90" t="s">
        <v>1281</v>
      </c>
      <c r="C643" s="94" t="s">
        <v>4385</v>
      </c>
      <c r="D643" s="23" t="s">
        <v>2757</v>
      </c>
      <c r="E643" s="123">
        <v>2</v>
      </c>
      <c r="F643" s="20">
        <v>154442.51999999999</v>
      </c>
      <c r="G643" s="20">
        <f t="shared" si="10"/>
        <v>308885.03999999998</v>
      </c>
    </row>
    <row r="644" spans="1:7" s="36" customFormat="1" ht="28.5" outlineLevel="1" x14ac:dyDescent="0.25">
      <c r="A644" s="34"/>
      <c r="B644" s="90" t="s">
        <v>1282</v>
      </c>
      <c r="C644" s="94" t="s">
        <v>4386</v>
      </c>
      <c r="D644" s="20" t="s">
        <v>2755</v>
      </c>
      <c r="E644" s="123">
        <v>0.35</v>
      </c>
      <c r="F644" s="20">
        <v>177589.05</v>
      </c>
      <c r="G644" s="20">
        <f t="shared" si="10"/>
        <v>62156.17</v>
      </c>
    </row>
    <row r="645" spans="1:7" s="36" customFormat="1" ht="28.5" outlineLevel="1" x14ac:dyDescent="0.25">
      <c r="A645" s="34"/>
      <c r="B645" s="90" t="s">
        <v>1283</v>
      </c>
      <c r="C645" s="94" t="s">
        <v>4387</v>
      </c>
      <c r="D645" s="20" t="s">
        <v>2755</v>
      </c>
      <c r="E645" s="123">
        <v>0.35</v>
      </c>
      <c r="F645" s="20">
        <v>8882744.1500000004</v>
      </c>
      <c r="G645" s="20">
        <f t="shared" si="10"/>
        <v>3108960.45</v>
      </c>
    </row>
    <row r="646" spans="1:7" s="36" customFormat="1" ht="42.75" outlineLevel="1" x14ac:dyDescent="0.25">
      <c r="A646" s="34"/>
      <c r="B646" s="90" t="s">
        <v>1284</v>
      </c>
      <c r="C646" s="94" t="s">
        <v>4388</v>
      </c>
      <c r="D646" s="23" t="s">
        <v>2757</v>
      </c>
      <c r="E646" s="123">
        <v>4</v>
      </c>
      <c r="F646" s="20">
        <v>168850.46</v>
      </c>
      <c r="G646" s="20">
        <f t="shared" si="10"/>
        <v>675401.84</v>
      </c>
    </row>
    <row r="647" spans="1:7" s="36" customFormat="1" ht="42.75" outlineLevel="1" x14ac:dyDescent="0.25">
      <c r="A647" s="34"/>
      <c r="B647" s="90" t="s">
        <v>1285</v>
      </c>
      <c r="C647" s="94" t="s">
        <v>4389</v>
      </c>
      <c r="D647" s="23" t="s">
        <v>2757</v>
      </c>
      <c r="E647" s="123">
        <v>14</v>
      </c>
      <c r="F647" s="20">
        <v>54544.51</v>
      </c>
      <c r="G647" s="20">
        <f t="shared" si="10"/>
        <v>763623.14</v>
      </c>
    </row>
    <row r="648" spans="1:7" s="36" customFormat="1" outlineLevel="1" x14ac:dyDescent="0.25">
      <c r="A648" s="34"/>
      <c r="B648" s="90" t="s">
        <v>1286</v>
      </c>
      <c r="C648" s="94" t="s">
        <v>2688</v>
      </c>
      <c r="D648" s="23" t="s">
        <v>2757</v>
      </c>
      <c r="E648" s="123">
        <v>2</v>
      </c>
      <c r="F648" s="20">
        <v>4605.87</v>
      </c>
      <c r="G648" s="20">
        <f t="shared" si="10"/>
        <v>9211.74</v>
      </c>
    </row>
    <row r="649" spans="1:7" s="36" customFormat="1" ht="42.75" outlineLevel="1" x14ac:dyDescent="0.25">
      <c r="A649" s="34"/>
      <c r="B649" s="90" t="s">
        <v>1287</v>
      </c>
      <c r="C649" s="94" t="s">
        <v>4390</v>
      </c>
      <c r="D649" s="20" t="s">
        <v>2755</v>
      </c>
      <c r="E649" s="123">
        <v>2.6880000000000002</v>
      </c>
      <c r="F649" s="20">
        <v>1586898.86</v>
      </c>
      <c r="G649" s="20">
        <f t="shared" si="10"/>
        <v>4265584.1399999997</v>
      </c>
    </row>
    <row r="650" spans="1:7" s="36" customFormat="1" ht="42.75" outlineLevel="1" x14ac:dyDescent="0.25">
      <c r="A650" s="34"/>
      <c r="B650" s="90" t="s">
        <v>1288</v>
      </c>
      <c r="C650" s="94" t="s">
        <v>4391</v>
      </c>
      <c r="D650" s="20" t="s">
        <v>2755</v>
      </c>
      <c r="E650" s="123">
        <v>1.68</v>
      </c>
      <c r="F650" s="20">
        <v>1364318.85</v>
      </c>
      <c r="G650" s="20">
        <f t="shared" si="10"/>
        <v>2292055.67</v>
      </c>
    </row>
    <row r="651" spans="1:7" s="36" customFormat="1" ht="42.75" outlineLevel="1" x14ac:dyDescent="0.25">
      <c r="A651" s="34"/>
      <c r="B651" s="90" t="s">
        <v>1289</v>
      </c>
      <c r="C651" s="94" t="s">
        <v>4392</v>
      </c>
      <c r="D651" s="23" t="s">
        <v>2757</v>
      </c>
      <c r="E651" s="123">
        <v>12</v>
      </c>
      <c r="F651" s="20">
        <v>5259.16</v>
      </c>
      <c r="G651" s="20">
        <f t="shared" si="10"/>
        <v>63109.919999999998</v>
      </c>
    </row>
    <row r="652" spans="1:7" s="36" customFormat="1" ht="28.5" outlineLevel="1" x14ac:dyDescent="0.25">
      <c r="A652" s="34"/>
      <c r="B652" s="90" t="s">
        <v>1290</v>
      </c>
      <c r="C652" s="94" t="s">
        <v>4393</v>
      </c>
      <c r="D652" s="93" t="s">
        <v>3288</v>
      </c>
      <c r="E652" s="123">
        <v>231</v>
      </c>
      <c r="F652" s="20">
        <v>2103.46</v>
      </c>
      <c r="G652" s="20">
        <f t="shared" si="10"/>
        <v>485899.26</v>
      </c>
    </row>
    <row r="653" spans="1:7" s="36" customFormat="1" outlineLevel="1" x14ac:dyDescent="0.25">
      <c r="A653" s="34"/>
      <c r="B653" s="90" t="s">
        <v>1291</v>
      </c>
      <c r="C653" s="103" t="s">
        <v>2689</v>
      </c>
      <c r="D653" s="90"/>
      <c r="E653" s="123"/>
      <c r="F653" s="90"/>
      <c r="G653" s="20">
        <f t="shared" si="10"/>
        <v>0</v>
      </c>
    </row>
    <row r="654" spans="1:7" s="36" customFormat="1" ht="42.75" outlineLevel="1" x14ac:dyDescent="0.25">
      <c r="A654" s="34"/>
      <c r="B654" s="90" t="s">
        <v>1292</v>
      </c>
      <c r="C654" s="94" t="s">
        <v>4394</v>
      </c>
      <c r="D654" s="23" t="s">
        <v>3287</v>
      </c>
      <c r="E654" s="123">
        <v>117.38</v>
      </c>
      <c r="F654" s="20">
        <v>502.35</v>
      </c>
      <c r="G654" s="20">
        <f t="shared" si="10"/>
        <v>58965.84</v>
      </c>
    </row>
    <row r="655" spans="1:7" s="36" customFormat="1" ht="42.75" outlineLevel="1" x14ac:dyDescent="0.25">
      <c r="A655" s="34"/>
      <c r="B655" s="90" t="s">
        <v>1293</v>
      </c>
      <c r="C655" s="94" t="s">
        <v>4395</v>
      </c>
      <c r="D655" s="23" t="s">
        <v>3287</v>
      </c>
      <c r="E655" s="123">
        <v>14.7</v>
      </c>
      <c r="F655" s="20">
        <v>1722.53</v>
      </c>
      <c r="G655" s="20">
        <f t="shared" si="10"/>
        <v>25321.19</v>
      </c>
    </row>
    <row r="656" spans="1:7" s="36" customFormat="1" ht="42.75" outlineLevel="1" x14ac:dyDescent="0.25">
      <c r="A656" s="34"/>
      <c r="B656" s="90" t="s">
        <v>1294</v>
      </c>
      <c r="C656" s="94" t="s">
        <v>4396</v>
      </c>
      <c r="D656" s="23" t="s">
        <v>2757</v>
      </c>
      <c r="E656" s="123">
        <v>6</v>
      </c>
      <c r="F656" s="20">
        <v>147205.51999999999</v>
      </c>
      <c r="G656" s="20">
        <f t="shared" si="10"/>
        <v>883233.12</v>
      </c>
    </row>
    <row r="657" spans="1:7" s="36" customFormat="1" ht="42.75" outlineLevel="1" x14ac:dyDescent="0.25">
      <c r="A657" s="34"/>
      <c r="B657" s="90" t="s">
        <v>1295</v>
      </c>
      <c r="C657" s="94" t="s">
        <v>4397</v>
      </c>
      <c r="D657" s="23" t="s">
        <v>2757</v>
      </c>
      <c r="E657" s="123">
        <v>2</v>
      </c>
      <c r="F657" s="20">
        <v>106495.35</v>
      </c>
      <c r="G657" s="20">
        <f t="shared" si="10"/>
        <v>212990.7</v>
      </c>
    </row>
    <row r="658" spans="1:7" s="36" customFormat="1" ht="42.75" outlineLevel="1" x14ac:dyDescent="0.25">
      <c r="A658" s="34"/>
      <c r="B658" s="90" t="s">
        <v>1296</v>
      </c>
      <c r="C658" s="94" t="s">
        <v>4398</v>
      </c>
      <c r="D658" s="93" t="s">
        <v>3288</v>
      </c>
      <c r="E658" s="123">
        <v>98</v>
      </c>
      <c r="F658" s="20">
        <v>443.71</v>
      </c>
      <c r="G658" s="20">
        <f t="shared" si="10"/>
        <v>43483.58</v>
      </c>
    </row>
    <row r="659" spans="1:7" s="36" customFormat="1" ht="42.75" outlineLevel="1" x14ac:dyDescent="0.25">
      <c r="A659" s="37"/>
      <c r="B659" s="90" t="s">
        <v>1297</v>
      </c>
      <c r="C659" s="94" t="s">
        <v>4399</v>
      </c>
      <c r="D659" s="93" t="s">
        <v>3288</v>
      </c>
      <c r="E659" s="123">
        <v>118</v>
      </c>
      <c r="F659" s="20">
        <v>1066.07</v>
      </c>
      <c r="G659" s="20">
        <f t="shared" si="10"/>
        <v>125796.26</v>
      </c>
    </row>
    <row r="660" spans="1:7" s="36" customFormat="1" ht="42.75" outlineLevel="1" x14ac:dyDescent="0.25">
      <c r="A660" s="34"/>
      <c r="B660" s="90" t="s">
        <v>1298</v>
      </c>
      <c r="C660" s="94" t="s">
        <v>4400</v>
      </c>
      <c r="D660" s="93" t="s">
        <v>3288</v>
      </c>
      <c r="E660" s="123">
        <v>98</v>
      </c>
      <c r="F660" s="20">
        <v>44.07</v>
      </c>
      <c r="G660" s="20">
        <f t="shared" si="10"/>
        <v>4318.8599999999997</v>
      </c>
    </row>
    <row r="661" spans="1:7" s="36" customFormat="1" ht="42.75" outlineLevel="1" x14ac:dyDescent="0.25">
      <c r="A661" s="34"/>
      <c r="B661" s="90" t="s">
        <v>1299</v>
      </c>
      <c r="C661" s="94" t="s">
        <v>4401</v>
      </c>
      <c r="D661" s="20" t="s">
        <v>2755</v>
      </c>
      <c r="E661" s="123">
        <v>0.17299999999999999</v>
      </c>
      <c r="F661" s="20">
        <v>1379234.39</v>
      </c>
      <c r="G661" s="20">
        <f t="shared" si="10"/>
        <v>238607.55</v>
      </c>
    </row>
    <row r="662" spans="1:7" s="36" customFormat="1" ht="42.75" outlineLevel="1" x14ac:dyDescent="0.25">
      <c r="A662" s="34"/>
      <c r="B662" s="90" t="s">
        <v>1300</v>
      </c>
      <c r="C662" s="94" t="s">
        <v>4402</v>
      </c>
      <c r="D662" s="91" t="s">
        <v>1124</v>
      </c>
      <c r="E662" s="123">
        <v>5.96</v>
      </c>
      <c r="F662" s="20">
        <v>20202.96</v>
      </c>
      <c r="G662" s="20">
        <f t="shared" si="10"/>
        <v>120409.64</v>
      </c>
    </row>
    <row r="663" spans="1:7" s="36" customFormat="1" ht="42.75" outlineLevel="1" x14ac:dyDescent="0.25">
      <c r="A663" s="34"/>
      <c r="B663" s="90" t="s">
        <v>1301</v>
      </c>
      <c r="C663" s="94" t="s">
        <v>4403</v>
      </c>
      <c r="D663" s="93" t="s">
        <v>3288</v>
      </c>
      <c r="E663" s="123">
        <v>84</v>
      </c>
      <c r="F663" s="20">
        <v>447.4</v>
      </c>
      <c r="G663" s="20">
        <f t="shared" si="10"/>
        <v>37581.599999999999</v>
      </c>
    </row>
    <row r="664" spans="1:7" s="36" customFormat="1" ht="42.75" outlineLevel="1" x14ac:dyDescent="0.25">
      <c r="A664" s="34"/>
      <c r="B664" s="90" t="s">
        <v>1302</v>
      </c>
      <c r="C664" s="94" t="s">
        <v>4404</v>
      </c>
      <c r="D664" s="91" t="s">
        <v>1124</v>
      </c>
      <c r="E664" s="123">
        <v>3</v>
      </c>
      <c r="F664" s="20">
        <v>25874.26</v>
      </c>
      <c r="G664" s="20">
        <f t="shared" si="10"/>
        <v>77622.78</v>
      </c>
    </row>
    <row r="665" spans="1:7" s="36" customFormat="1" ht="42.75" outlineLevel="1" x14ac:dyDescent="0.25">
      <c r="A665" s="34"/>
      <c r="B665" s="90" t="s">
        <v>1303</v>
      </c>
      <c r="C665" s="94" t="s">
        <v>4405</v>
      </c>
      <c r="D665" s="20" t="s">
        <v>2755</v>
      </c>
      <c r="E665" s="123">
        <v>0.27300000000000002</v>
      </c>
      <c r="F665" s="20">
        <v>1988930.52</v>
      </c>
      <c r="G665" s="20">
        <f t="shared" si="10"/>
        <v>542978.03</v>
      </c>
    </row>
    <row r="666" spans="1:7" s="36" customFormat="1" ht="42.75" outlineLevel="1" x14ac:dyDescent="0.25">
      <c r="A666" s="34"/>
      <c r="B666" s="90" t="s">
        <v>1304</v>
      </c>
      <c r="C666" s="94" t="s">
        <v>4406</v>
      </c>
      <c r="D666" s="23" t="s">
        <v>3287</v>
      </c>
      <c r="E666" s="123">
        <v>4</v>
      </c>
      <c r="F666" s="20">
        <v>562.48</v>
      </c>
      <c r="G666" s="20">
        <f t="shared" si="10"/>
        <v>2249.92</v>
      </c>
    </row>
    <row r="667" spans="1:7" s="36" customFormat="1" ht="42.75" outlineLevel="1" x14ac:dyDescent="0.25">
      <c r="A667" s="37"/>
      <c r="B667" s="90" t="s">
        <v>1305</v>
      </c>
      <c r="C667" s="94" t="s">
        <v>4407</v>
      </c>
      <c r="D667" s="23" t="s">
        <v>2757</v>
      </c>
      <c r="E667" s="123">
        <v>2</v>
      </c>
      <c r="F667" s="20">
        <v>106304.67</v>
      </c>
      <c r="G667" s="20">
        <f t="shared" si="10"/>
        <v>212609.34</v>
      </c>
    </row>
    <row r="668" spans="1:7" s="36" customFormat="1" ht="42.75" outlineLevel="1" x14ac:dyDescent="0.25">
      <c r="A668" s="34"/>
      <c r="B668" s="90" t="s">
        <v>1306</v>
      </c>
      <c r="C668" s="94" t="s">
        <v>4408</v>
      </c>
      <c r="D668" s="23" t="s">
        <v>2757</v>
      </c>
      <c r="E668" s="123">
        <v>28</v>
      </c>
      <c r="F668" s="20">
        <v>426.28</v>
      </c>
      <c r="G668" s="20">
        <f t="shared" si="10"/>
        <v>11935.84</v>
      </c>
    </row>
    <row r="669" spans="1:7" s="36" customFormat="1" ht="28.5" outlineLevel="1" x14ac:dyDescent="0.25">
      <c r="A669" s="37"/>
      <c r="B669" s="90" t="s">
        <v>6741</v>
      </c>
      <c r="C669" s="92" t="s">
        <v>4409</v>
      </c>
      <c r="D669" s="23" t="s">
        <v>2754</v>
      </c>
      <c r="E669" s="123">
        <v>1</v>
      </c>
      <c r="F669" s="20">
        <v>18232.25</v>
      </c>
      <c r="G669" s="20">
        <f t="shared" si="10"/>
        <v>18232.25</v>
      </c>
    </row>
    <row r="670" spans="1:7" s="36" customFormat="1" outlineLevel="1" x14ac:dyDescent="0.25">
      <c r="A670" s="34"/>
      <c r="B670" s="90" t="s">
        <v>1307</v>
      </c>
      <c r="C670" s="103" t="s">
        <v>2690</v>
      </c>
      <c r="D670" s="90"/>
      <c r="E670" s="123"/>
      <c r="F670" s="90"/>
      <c r="G670" s="20">
        <f t="shared" si="10"/>
        <v>0</v>
      </c>
    </row>
    <row r="671" spans="1:7" s="36" customFormat="1" ht="42.75" outlineLevel="1" x14ac:dyDescent="0.25">
      <c r="A671" s="34"/>
      <c r="B671" s="90" t="s">
        <v>1308</v>
      </c>
      <c r="C671" s="94" t="s">
        <v>4410</v>
      </c>
      <c r="D671" s="23" t="s">
        <v>3287</v>
      </c>
      <c r="E671" s="123">
        <v>617.79999999999995</v>
      </c>
      <c r="F671" s="20">
        <v>390.12</v>
      </c>
      <c r="G671" s="20">
        <f t="shared" si="10"/>
        <v>241016.14</v>
      </c>
    </row>
    <row r="672" spans="1:7" s="36" customFormat="1" ht="42.75" outlineLevel="1" x14ac:dyDescent="0.25">
      <c r="A672" s="34"/>
      <c r="B672" s="90" t="s">
        <v>1309</v>
      </c>
      <c r="C672" s="94" t="s">
        <v>4411</v>
      </c>
      <c r="D672" s="23" t="s">
        <v>3287</v>
      </c>
      <c r="E672" s="123">
        <v>85</v>
      </c>
      <c r="F672" s="20">
        <v>1608.16</v>
      </c>
      <c r="G672" s="20">
        <f t="shared" si="10"/>
        <v>136693.6</v>
      </c>
    </row>
    <row r="673" spans="1:7" s="36" customFormat="1" ht="42.75" outlineLevel="1" x14ac:dyDescent="0.25">
      <c r="A673" s="37"/>
      <c r="B673" s="90" t="s">
        <v>1310</v>
      </c>
      <c r="C673" s="94" t="s">
        <v>4412</v>
      </c>
      <c r="D673" s="23" t="s">
        <v>2757</v>
      </c>
      <c r="E673" s="123">
        <v>4</v>
      </c>
      <c r="F673" s="20">
        <v>72205.289999999994</v>
      </c>
      <c r="G673" s="20">
        <f t="shared" si="10"/>
        <v>288821.15999999997</v>
      </c>
    </row>
    <row r="674" spans="1:7" s="36" customFormat="1" ht="42.75" outlineLevel="1" x14ac:dyDescent="0.25">
      <c r="A674" s="34"/>
      <c r="B674" s="90" t="s">
        <v>1311</v>
      </c>
      <c r="C674" s="94" t="s">
        <v>4413</v>
      </c>
      <c r="D674" s="20" t="s">
        <v>2755</v>
      </c>
      <c r="E674" s="123">
        <v>0.51900000000000002</v>
      </c>
      <c r="F674" s="20">
        <v>328331.40999999997</v>
      </c>
      <c r="G674" s="20">
        <f t="shared" si="10"/>
        <v>170404</v>
      </c>
    </row>
    <row r="675" spans="1:7" s="36" customFormat="1" ht="42.75" outlineLevel="1" x14ac:dyDescent="0.25">
      <c r="A675" s="34"/>
      <c r="B675" s="90" t="s">
        <v>1312</v>
      </c>
      <c r="C675" s="94" t="s">
        <v>4414</v>
      </c>
      <c r="D675" s="93" t="s">
        <v>3288</v>
      </c>
      <c r="E675" s="123">
        <v>392</v>
      </c>
      <c r="F675" s="20">
        <v>335.76</v>
      </c>
      <c r="G675" s="20">
        <f t="shared" si="10"/>
        <v>131617.92000000001</v>
      </c>
    </row>
    <row r="676" spans="1:7" s="36" customFormat="1" ht="42.75" outlineLevel="1" x14ac:dyDescent="0.25">
      <c r="A676" s="34"/>
      <c r="B676" s="90" t="s">
        <v>1313</v>
      </c>
      <c r="C676" s="94" t="s">
        <v>4415</v>
      </c>
      <c r="D676" s="93" t="s">
        <v>3288</v>
      </c>
      <c r="E676" s="123">
        <v>10</v>
      </c>
      <c r="F676" s="20">
        <v>483.35</v>
      </c>
      <c r="G676" s="20">
        <f t="shared" si="10"/>
        <v>4833.5</v>
      </c>
    </row>
    <row r="677" spans="1:7" s="36" customFormat="1" ht="42.75" outlineLevel="1" x14ac:dyDescent="0.25">
      <c r="A677" s="34"/>
      <c r="B677" s="90" t="s">
        <v>1314</v>
      </c>
      <c r="C677" s="94" t="s">
        <v>4416</v>
      </c>
      <c r="D677" s="93" t="s">
        <v>3288</v>
      </c>
      <c r="E677" s="123">
        <v>542</v>
      </c>
      <c r="F677" s="20">
        <v>777.69</v>
      </c>
      <c r="G677" s="20">
        <f t="shared" si="10"/>
        <v>421507.98</v>
      </c>
    </row>
    <row r="678" spans="1:7" s="35" customFormat="1" ht="42.75" outlineLevel="1" x14ac:dyDescent="0.25">
      <c r="A678" s="34"/>
      <c r="B678" s="90" t="s">
        <v>1315</v>
      </c>
      <c r="C678" s="94" t="s">
        <v>4417</v>
      </c>
      <c r="D678" s="93" t="s">
        <v>3288</v>
      </c>
      <c r="E678" s="123">
        <v>10</v>
      </c>
      <c r="F678" s="20">
        <v>481.44</v>
      </c>
      <c r="G678" s="20">
        <f t="shared" si="10"/>
        <v>4814.3999999999996</v>
      </c>
    </row>
    <row r="679" spans="1:7" s="35" customFormat="1" ht="42.75" outlineLevel="1" x14ac:dyDescent="0.25">
      <c r="A679" s="34"/>
      <c r="B679" s="90" t="s">
        <v>1316</v>
      </c>
      <c r="C679" s="94" t="s">
        <v>4418</v>
      </c>
      <c r="D679" s="93" t="s">
        <v>3288</v>
      </c>
      <c r="E679" s="123">
        <v>392</v>
      </c>
      <c r="F679" s="20">
        <v>454.76</v>
      </c>
      <c r="G679" s="20">
        <f t="shared" si="10"/>
        <v>178265.92</v>
      </c>
    </row>
    <row r="680" spans="1:7" s="35" customFormat="1" ht="42.75" outlineLevel="1" x14ac:dyDescent="0.25">
      <c r="A680" s="34"/>
      <c r="B680" s="90" t="s">
        <v>1317</v>
      </c>
      <c r="C680" s="94" t="s">
        <v>4419</v>
      </c>
      <c r="D680" s="93" t="s">
        <v>3288</v>
      </c>
      <c r="E680" s="123">
        <v>856</v>
      </c>
      <c r="F680" s="20">
        <v>20.36</v>
      </c>
      <c r="G680" s="20">
        <f t="shared" si="10"/>
        <v>17428.16</v>
      </c>
    </row>
    <row r="681" spans="1:7" s="35" customFormat="1" ht="42.75" outlineLevel="1" x14ac:dyDescent="0.25">
      <c r="A681" s="34"/>
      <c r="B681" s="90" t="s">
        <v>1318</v>
      </c>
      <c r="C681" s="94" t="s">
        <v>4420</v>
      </c>
      <c r="D681" s="23" t="s">
        <v>2757</v>
      </c>
      <c r="E681" s="123">
        <v>10</v>
      </c>
      <c r="F681" s="20">
        <v>6399.91</v>
      </c>
      <c r="G681" s="20">
        <f t="shared" si="10"/>
        <v>63999.1</v>
      </c>
    </row>
    <row r="682" spans="1:7" s="35" customFormat="1" ht="42.75" outlineLevel="1" x14ac:dyDescent="0.25">
      <c r="A682" s="34"/>
      <c r="B682" s="90" t="s">
        <v>1319</v>
      </c>
      <c r="C682" s="94" t="s">
        <v>4421</v>
      </c>
      <c r="D682" s="23" t="s">
        <v>2757</v>
      </c>
      <c r="E682" s="123">
        <v>1</v>
      </c>
      <c r="F682" s="20">
        <v>97662.45</v>
      </c>
      <c r="G682" s="20">
        <f t="shared" si="10"/>
        <v>97662.45</v>
      </c>
    </row>
    <row r="683" spans="1:7" s="36" customFormat="1" ht="28.5" outlineLevel="1" x14ac:dyDescent="0.25">
      <c r="A683" s="34"/>
      <c r="B683" s="90" t="s">
        <v>1320</v>
      </c>
      <c r="C683" s="94" t="s">
        <v>4422</v>
      </c>
      <c r="D683" s="23" t="s">
        <v>2757</v>
      </c>
      <c r="E683" s="123">
        <v>5</v>
      </c>
      <c r="F683" s="20">
        <v>19385.68</v>
      </c>
      <c r="G683" s="20">
        <f t="shared" si="10"/>
        <v>96928.4</v>
      </c>
    </row>
    <row r="684" spans="1:7" s="35" customFormat="1" ht="42.75" outlineLevel="1" x14ac:dyDescent="0.25">
      <c r="A684" s="34"/>
      <c r="B684" s="90" t="s">
        <v>1321</v>
      </c>
      <c r="C684" s="94" t="s">
        <v>4423</v>
      </c>
      <c r="D684" s="23" t="s">
        <v>2757</v>
      </c>
      <c r="E684" s="123">
        <v>4</v>
      </c>
      <c r="F684" s="20">
        <v>712.64</v>
      </c>
      <c r="G684" s="20">
        <f t="shared" si="10"/>
        <v>2850.56</v>
      </c>
    </row>
    <row r="685" spans="1:7" s="36" customFormat="1" ht="42.75" outlineLevel="1" x14ac:dyDescent="0.25">
      <c r="A685" s="34"/>
      <c r="B685" s="90" t="s">
        <v>1322</v>
      </c>
      <c r="C685" s="94" t="s">
        <v>4424</v>
      </c>
      <c r="D685" s="23" t="s">
        <v>2757</v>
      </c>
      <c r="E685" s="123">
        <v>4</v>
      </c>
      <c r="F685" s="20">
        <v>38.14</v>
      </c>
      <c r="G685" s="20">
        <f t="shared" si="10"/>
        <v>152.56</v>
      </c>
    </row>
    <row r="686" spans="1:7" s="35" customFormat="1" ht="42.75" outlineLevel="1" x14ac:dyDescent="0.25">
      <c r="A686" s="34"/>
      <c r="B686" s="90" t="s">
        <v>1323</v>
      </c>
      <c r="C686" s="94" t="s">
        <v>4425</v>
      </c>
      <c r="D686" s="93" t="s">
        <v>3288</v>
      </c>
      <c r="E686" s="123">
        <v>15</v>
      </c>
      <c r="F686" s="20">
        <v>363.55</v>
      </c>
      <c r="G686" s="20">
        <f t="shared" si="10"/>
        <v>5453.25</v>
      </c>
    </row>
    <row r="687" spans="1:7" s="36" customFormat="1" ht="57" outlineLevel="1" x14ac:dyDescent="0.25">
      <c r="A687" s="34"/>
      <c r="B687" s="90" t="s">
        <v>1324</v>
      </c>
      <c r="C687" s="94" t="s">
        <v>4426</v>
      </c>
      <c r="D687" s="93" t="s">
        <v>3288</v>
      </c>
      <c r="E687" s="123">
        <v>45</v>
      </c>
      <c r="F687" s="20">
        <v>1199.1199999999999</v>
      </c>
      <c r="G687" s="20">
        <f t="shared" si="10"/>
        <v>53960.4</v>
      </c>
    </row>
    <row r="688" spans="1:7" s="35" customFormat="1" ht="42.75" outlineLevel="1" x14ac:dyDescent="0.25">
      <c r="A688" s="34"/>
      <c r="B688" s="90" t="s">
        <v>1325</v>
      </c>
      <c r="C688" s="94" t="s">
        <v>4427</v>
      </c>
      <c r="D688" s="90" t="s">
        <v>2691</v>
      </c>
      <c r="E688" s="123">
        <v>26.2</v>
      </c>
      <c r="F688" s="20">
        <v>367.52</v>
      </c>
      <c r="G688" s="20">
        <f t="shared" si="10"/>
        <v>9629.02</v>
      </c>
    </row>
    <row r="689" spans="1:7" s="35" customFormat="1" ht="42.75" outlineLevel="1" x14ac:dyDescent="0.25">
      <c r="A689" s="34"/>
      <c r="B689" s="90" t="s">
        <v>1326</v>
      </c>
      <c r="C689" s="94" t="s">
        <v>4428</v>
      </c>
      <c r="D689" s="90" t="s">
        <v>2691</v>
      </c>
      <c r="E689" s="123">
        <v>448.6</v>
      </c>
      <c r="F689" s="20">
        <v>120.85</v>
      </c>
      <c r="G689" s="20">
        <f t="shared" si="10"/>
        <v>54213.31</v>
      </c>
    </row>
    <row r="690" spans="1:7" s="35" customFormat="1" ht="42.75" outlineLevel="1" x14ac:dyDescent="0.25">
      <c r="A690" s="34"/>
      <c r="B690" s="90" t="s">
        <v>1327</v>
      </c>
      <c r="C690" s="94" t="s">
        <v>4429</v>
      </c>
      <c r="D690" s="93" t="s">
        <v>3288</v>
      </c>
      <c r="E690" s="123">
        <v>1840</v>
      </c>
      <c r="F690" s="20">
        <v>605.26</v>
      </c>
      <c r="G690" s="20">
        <f t="shared" si="10"/>
        <v>1113678.3999999999</v>
      </c>
    </row>
    <row r="691" spans="1:7" s="34" customFormat="1" ht="42.75" outlineLevel="1" x14ac:dyDescent="0.25">
      <c r="B691" s="90" t="s">
        <v>1328</v>
      </c>
      <c r="C691" s="94" t="s">
        <v>4430</v>
      </c>
      <c r="D691" s="23" t="s">
        <v>2757</v>
      </c>
      <c r="E691" s="123">
        <v>3</v>
      </c>
      <c r="F691" s="20">
        <v>8898.0499999999993</v>
      </c>
      <c r="G691" s="20">
        <f t="shared" si="10"/>
        <v>26694.15</v>
      </c>
    </row>
    <row r="692" spans="1:7" s="34" customFormat="1" ht="42.75" outlineLevel="1" x14ac:dyDescent="0.25">
      <c r="B692" s="90" t="s">
        <v>1329</v>
      </c>
      <c r="C692" s="94" t="s">
        <v>4431</v>
      </c>
      <c r="D692" s="23" t="s">
        <v>2757</v>
      </c>
      <c r="E692" s="123">
        <v>1</v>
      </c>
      <c r="F692" s="20">
        <v>4089.93</v>
      </c>
      <c r="G692" s="20">
        <f t="shared" si="10"/>
        <v>4089.93</v>
      </c>
    </row>
    <row r="693" spans="1:7" s="36" customFormat="1" ht="28.5" outlineLevel="1" x14ac:dyDescent="0.25">
      <c r="A693" s="34"/>
      <c r="B693" s="90" t="s">
        <v>6742</v>
      </c>
      <c r="C693" s="92" t="s">
        <v>4432</v>
      </c>
      <c r="D693" s="23" t="s">
        <v>2754</v>
      </c>
      <c r="E693" s="123">
        <v>1</v>
      </c>
      <c r="F693" s="20">
        <v>4861.93</v>
      </c>
      <c r="G693" s="20">
        <f t="shared" si="10"/>
        <v>4861.93</v>
      </c>
    </row>
    <row r="694" spans="1:7" s="35" customFormat="1" outlineLevel="1" x14ac:dyDescent="0.2">
      <c r="A694" s="34"/>
      <c r="B694" s="102" t="s">
        <v>1330</v>
      </c>
      <c r="C694" s="59" t="s">
        <v>2692</v>
      </c>
      <c r="D694" s="102"/>
      <c r="E694" s="128"/>
      <c r="F694" s="126"/>
      <c r="G694" s="20">
        <f t="shared" si="10"/>
        <v>0</v>
      </c>
    </row>
    <row r="695" spans="1:7" s="35" customFormat="1" outlineLevel="1" x14ac:dyDescent="0.25">
      <c r="A695" s="34"/>
      <c r="B695" s="102" t="s">
        <v>1331</v>
      </c>
      <c r="C695" s="101" t="s">
        <v>2693</v>
      </c>
      <c r="D695" s="102" t="s">
        <v>2340</v>
      </c>
      <c r="E695" s="123">
        <f>53291+385961</f>
        <v>439252</v>
      </c>
      <c r="F695" s="20">
        <v>24.43</v>
      </c>
      <c r="G695" s="20">
        <f t="shared" si="10"/>
        <v>10730926.359999999</v>
      </c>
    </row>
    <row r="696" spans="1:7" s="36" customFormat="1" outlineLevel="1" x14ac:dyDescent="0.25">
      <c r="A696" s="34"/>
      <c r="B696" s="102" t="s">
        <v>1332</v>
      </c>
      <c r="C696" s="101" t="s">
        <v>1503</v>
      </c>
      <c r="D696" s="90" t="s">
        <v>2753</v>
      </c>
      <c r="E696" s="123">
        <f>5.24+38.6</f>
        <v>43.84</v>
      </c>
      <c r="F696" s="20">
        <v>387682.48</v>
      </c>
      <c r="G696" s="20">
        <f t="shared" si="10"/>
        <v>16995999.920000002</v>
      </c>
    </row>
    <row r="697" spans="1:7" s="36" customFormat="1" ht="28.5" outlineLevel="1" x14ac:dyDescent="0.2">
      <c r="A697" s="34"/>
      <c r="B697" s="151" t="s">
        <v>1333</v>
      </c>
      <c r="C697" s="103" t="s">
        <v>2709</v>
      </c>
      <c r="D697" s="90"/>
      <c r="E697" s="123"/>
      <c r="F697" s="126"/>
      <c r="G697" s="20">
        <f t="shared" si="10"/>
        <v>0</v>
      </c>
    </row>
    <row r="698" spans="1:7" s="36" customFormat="1" outlineLevel="1" x14ac:dyDescent="0.25">
      <c r="A698" s="34"/>
      <c r="B698" s="102" t="s">
        <v>1334</v>
      </c>
      <c r="C698" s="101" t="s">
        <v>2709</v>
      </c>
      <c r="D698" s="23" t="s">
        <v>2754</v>
      </c>
      <c r="E698" s="123">
        <v>1</v>
      </c>
      <c r="F698" s="20">
        <v>1152322.6100000001</v>
      </c>
      <c r="G698" s="20">
        <f t="shared" si="10"/>
        <v>1152322.6100000001</v>
      </c>
    </row>
    <row r="699" spans="1:7" s="36" customFormat="1" ht="42.75" outlineLevel="1" x14ac:dyDescent="0.2">
      <c r="A699" s="34"/>
      <c r="B699" s="151" t="s">
        <v>435</v>
      </c>
      <c r="C699" s="103" t="s">
        <v>3292</v>
      </c>
      <c r="D699" s="90"/>
      <c r="E699" s="123"/>
      <c r="F699" s="126"/>
      <c r="G699" s="20">
        <f t="shared" si="10"/>
        <v>0</v>
      </c>
    </row>
    <row r="700" spans="1:7" s="36" customFormat="1" outlineLevel="1" x14ac:dyDescent="0.2">
      <c r="A700" s="34"/>
      <c r="B700" s="102" t="s">
        <v>1335</v>
      </c>
      <c r="C700" s="59" t="s">
        <v>1504</v>
      </c>
      <c r="D700" s="102"/>
      <c r="E700" s="128"/>
      <c r="F700" s="126"/>
      <c r="G700" s="20">
        <f t="shared" si="10"/>
        <v>0</v>
      </c>
    </row>
    <row r="701" spans="1:7" s="36" customFormat="1" ht="28.5" outlineLevel="1" x14ac:dyDescent="0.25">
      <c r="A701" s="34"/>
      <c r="B701" s="102" t="s">
        <v>1336</v>
      </c>
      <c r="C701" s="101" t="s">
        <v>4433</v>
      </c>
      <c r="D701" s="23" t="s">
        <v>2754</v>
      </c>
      <c r="E701" s="123">
        <v>2</v>
      </c>
      <c r="F701" s="20">
        <v>75566274.629999995</v>
      </c>
      <c r="G701" s="20">
        <f t="shared" ref="G701:G763" si="11">E701*F701</f>
        <v>151132549.25999999</v>
      </c>
    </row>
    <row r="702" spans="1:7" s="36" customFormat="1" outlineLevel="1" x14ac:dyDescent="0.25">
      <c r="A702" s="34"/>
      <c r="B702" s="102" t="s">
        <v>1337</v>
      </c>
      <c r="C702" s="101" t="s">
        <v>4434</v>
      </c>
      <c r="D702" s="23" t="s">
        <v>2754</v>
      </c>
      <c r="E702" s="123">
        <v>2</v>
      </c>
      <c r="F702" s="20">
        <v>19750127.809999999</v>
      </c>
      <c r="G702" s="20">
        <f t="shared" si="11"/>
        <v>39500255.619999997</v>
      </c>
    </row>
    <row r="703" spans="1:7" s="36" customFormat="1" ht="42.75" outlineLevel="1" x14ac:dyDescent="0.25">
      <c r="A703" s="34"/>
      <c r="B703" s="102" t="s">
        <v>1338</v>
      </c>
      <c r="C703" s="101" t="s">
        <v>4435</v>
      </c>
      <c r="D703" s="23" t="s">
        <v>2339</v>
      </c>
      <c r="E703" s="123">
        <v>147</v>
      </c>
      <c r="F703" s="20">
        <v>56262.33</v>
      </c>
      <c r="G703" s="20">
        <f t="shared" si="11"/>
        <v>8270562.5099999998</v>
      </c>
    </row>
    <row r="704" spans="1:7" s="36" customFormat="1" ht="42.75" outlineLevel="1" x14ac:dyDescent="0.25">
      <c r="A704" s="34"/>
      <c r="B704" s="102" t="s">
        <v>1339</v>
      </c>
      <c r="C704" s="101" t="s">
        <v>4436</v>
      </c>
      <c r="D704" s="23" t="s">
        <v>2339</v>
      </c>
      <c r="E704" s="123">
        <v>147</v>
      </c>
      <c r="F704" s="20">
        <v>4832.18</v>
      </c>
      <c r="G704" s="20">
        <f t="shared" si="11"/>
        <v>710330.46</v>
      </c>
    </row>
    <row r="705" spans="1:7" s="36" customFormat="1" outlineLevel="1" x14ac:dyDescent="0.25">
      <c r="A705" s="34"/>
      <c r="B705" s="102" t="s">
        <v>1340</v>
      </c>
      <c r="C705" s="59" t="s">
        <v>1505</v>
      </c>
      <c r="D705" s="102"/>
      <c r="E705" s="123"/>
      <c r="F705" s="20">
        <v>0</v>
      </c>
      <c r="G705" s="20">
        <f t="shared" si="11"/>
        <v>0</v>
      </c>
    </row>
    <row r="706" spans="1:7" s="36" customFormat="1" ht="28.5" outlineLevel="1" x14ac:dyDescent="0.25">
      <c r="A706" s="34"/>
      <c r="B706" s="102" t="s">
        <v>1341</v>
      </c>
      <c r="C706" s="101" t="s">
        <v>4437</v>
      </c>
      <c r="D706" s="23" t="s">
        <v>2754</v>
      </c>
      <c r="E706" s="123">
        <v>1</v>
      </c>
      <c r="F706" s="20">
        <v>19644013.850000001</v>
      </c>
      <c r="G706" s="20">
        <f t="shared" si="11"/>
        <v>19644013.850000001</v>
      </c>
    </row>
    <row r="707" spans="1:7" s="36" customFormat="1" ht="28.5" outlineLevel="1" x14ac:dyDescent="0.25">
      <c r="A707" s="34"/>
      <c r="B707" s="102" t="s">
        <v>1342</v>
      </c>
      <c r="C707" s="101" t="s">
        <v>4438</v>
      </c>
      <c r="D707" s="23" t="s">
        <v>2754</v>
      </c>
      <c r="E707" s="123">
        <v>1</v>
      </c>
      <c r="F707" s="20">
        <v>1296010.42</v>
      </c>
      <c r="G707" s="20">
        <f t="shared" si="11"/>
        <v>1296010.42</v>
      </c>
    </row>
    <row r="708" spans="1:7" s="36" customFormat="1" ht="42.75" outlineLevel="1" x14ac:dyDescent="0.25">
      <c r="A708" s="34"/>
      <c r="B708" s="102" t="s">
        <v>1343</v>
      </c>
      <c r="C708" s="101" t="s">
        <v>4439</v>
      </c>
      <c r="D708" s="23" t="s">
        <v>2339</v>
      </c>
      <c r="E708" s="123">
        <v>19</v>
      </c>
      <c r="F708" s="20">
        <v>48575.33</v>
      </c>
      <c r="G708" s="20">
        <f t="shared" si="11"/>
        <v>922931.27</v>
      </c>
    </row>
    <row r="709" spans="1:7" s="36" customFormat="1" ht="42.75" outlineLevel="1" x14ac:dyDescent="0.25">
      <c r="A709" s="34"/>
      <c r="B709" s="102" t="s">
        <v>1344</v>
      </c>
      <c r="C709" s="101" t="s">
        <v>4440</v>
      </c>
      <c r="D709" s="23" t="s">
        <v>2339</v>
      </c>
      <c r="E709" s="123">
        <v>19</v>
      </c>
      <c r="F709" s="20">
        <v>733.78</v>
      </c>
      <c r="G709" s="20">
        <f t="shared" si="11"/>
        <v>13941.82</v>
      </c>
    </row>
    <row r="710" spans="1:7" s="36" customFormat="1" ht="28.5" outlineLevel="1" x14ac:dyDescent="0.25">
      <c r="A710" s="34"/>
      <c r="B710" s="90" t="s">
        <v>1345</v>
      </c>
      <c r="C710" s="103" t="s">
        <v>1506</v>
      </c>
      <c r="D710" s="90"/>
      <c r="E710" s="123"/>
      <c r="F710" s="20">
        <v>0</v>
      </c>
      <c r="G710" s="20">
        <f t="shared" si="11"/>
        <v>0</v>
      </c>
    </row>
    <row r="711" spans="1:7" s="36" customFormat="1" ht="28.5" outlineLevel="1" x14ac:dyDescent="0.25">
      <c r="A711" s="34"/>
      <c r="B711" s="90" t="s">
        <v>1346</v>
      </c>
      <c r="C711" s="94" t="s">
        <v>4441</v>
      </c>
      <c r="D711" s="23" t="s">
        <v>2754</v>
      </c>
      <c r="E711" s="123">
        <v>1</v>
      </c>
      <c r="F711" s="20">
        <v>1794329.44</v>
      </c>
      <c r="G711" s="20">
        <f t="shared" si="11"/>
        <v>1794329.44</v>
      </c>
    </row>
    <row r="712" spans="1:7" s="36" customFormat="1" outlineLevel="1" x14ac:dyDescent="0.25">
      <c r="A712" s="34"/>
      <c r="B712" s="91" t="s">
        <v>1358</v>
      </c>
      <c r="C712" s="70" t="s">
        <v>2740</v>
      </c>
      <c r="D712" s="88"/>
      <c r="E712" s="137"/>
      <c r="F712" s="88"/>
      <c r="G712" s="20">
        <f t="shared" si="11"/>
        <v>0</v>
      </c>
    </row>
    <row r="713" spans="1:7" s="36" customFormat="1" outlineLevel="1" x14ac:dyDescent="0.25">
      <c r="A713" s="34"/>
      <c r="B713" s="91" t="s">
        <v>437</v>
      </c>
      <c r="C713" s="59" t="s">
        <v>352</v>
      </c>
      <c r="D713" s="88"/>
      <c r="E713" s="137"/>
      <c r="F713" s="88"/>
      <c r="G713" s="20">
        <f t="shared" si="11"/>
        <v>0</v>
      </c>
    </row>
    <row r="714" spans="1:7" s="36" customFormat="1" outlineLevel="1" x14ac:dyDescent="0.2">
      <c r="A714" s="34"/>
      <c r="B714" s="102" t="s">
        <v>1348</v>
      </c>
      <c r="C714" s="59" t="s">
        <v>352</v>
      </c>
      <c r="D714" s="102"/>
      <c r="E714" s="128"/>
      <c r="F714" s="126"/>
      <c r="G714" s="20">
        <f t="shared" si="11"/>
        <v>0</v>
      </c>
    </row>
    <row r="715" spans="1:7" s="36" customFormat="1" ht="42.75" outlineLevel="1" x14ac:dyDescent="0.25">
      <c r="A715" s="34"/>
      <c r="B715" s="102" t="s">
        <v>1349</v>
      </c>
      <c r="C715" s="101" t="s">
        <v>3934</v>
      </c>
      <c r="D715" s="23" t="s">
        <v>3287</v>
      </c>
      <c r="E715" s="123">
        <v>3724170</v>
      </c>
      <c r="F715" s="20">
        <v>1436.55</v>
      </c>
      <c r="G715" s="20">
        <f t="shared" si="11"/>
        <v>5349956413.5</v>
      </c>
    </row>
    <row r="716" spans="1:7" s="36" customFormat="1" ht="28.5" outlineLevel="1" x14ac:dyDescent="0.25">
      <c r="A716" s="34"/>
      <c r="B716" s="102" t="s">
        <v>1350</v>
      </c>
      <c r="C716" s="101" t="s">
        <v>3935</v>
      </c>
      <c r="D716" s="23" t="s">
        <v>3287</v>
      </c>
      <c r="E716" s="123">
        <v>1650</v>
      </c>
      <c r="F716" s="20">
        <v>8163.52</v>
      </c>
      <c r="G716" s="20">
        <f t="shared" si="11"/>
        <v>13469808</v>
      </c>
    </row>
    <row r="717" spans="1:7" s="36" customFormat="1" ht="42.75" outlineLevel="1" x14ac:dyDescent="0.25">
      <c r="A717" s="34"/>
      <c r="B717" s="102" t="s">
        <v>1351</v>
      </c>
      <c r="C717" s="101" t="s">
        <v>3936</v>
      </c>
      <c r="D717" s="102" t="s">
        <v>2340</v>
      </c>
      <c r="E717" s="123">
        <v>616000</v>
      </c>
      <c r="F717" s="20">
        <v>0.2</v>
      </c>
      <c r="G717" s="20">
        <f t="shared" si="11"/>
        <v>123200</v>
      </c>
    </row>
    <row r="718" spans="1:7" s="36" customFormat="1" ht="42.75" outlineLevel="1" x14ac:dyDescent="0.25">
      <c r="A718" s="34"/>
      <c r="B718" s="102" t="s">
        <v>1352</v>
      </c>
      <c r="C718" s="101" t="s">
        <v>4442</v>
      </c>
      <c r="D718" s="102" t="s">
        <v>2340</v>
      </c>
      <c r="E718" s="123">
        <f>388000+3190</f>
        <v>391190</v>
      </c>
      <c r="F718" s="20">
        <v>276.14</v>
      </c>
      <c r="G718" s="20">
        <f t="shared" si="11"/>
        <v>108023206.59999999</v>
      </c>
    </row>
    <row r="719" spans="1:7" s="36" customFormat="1" ht="42.75" outlineLevel="1" x14ac:dyDescent="0.25">
      <c r="A719" s="34"/>
      <c r="B719" s="102" t="s">
        <v>1353</v>
      </c>
      <c r="C719" s="101" t="s">
        <v>3937</v>
      </c>
      <c r="D719" s="102" t="s">
        <v>2340</v>
      </c>
      <c r="E719" s="123">
        <v>4010</v>
      </c>
      <c r="F719" s="20">
        <v>877.25</v>
      </c>
      <c r="G719" s="20">
        <f t="shared" si="11"/>
        <v>3517772.5</v>
      </c>
    </row>
    <row r="720" spans="1:7" s="36" customFormat="1" ht="57" outlineLevel="1" x14ac:dyDescent="0.25">
      <c r="A720" s="34"/>
      <c r="B720" s="102" t="s">
        <v>1354</v>
      </c>
      <c r="C720" s="101" t="s">
        <v>3938</v>
      </c>
      <c r="D720" s="102" t="s">
        <v>2340</v>
      </c>
      <c r="E720" s="123">
        <v>80432</v>
      </c>
      <c r="F720" s="20">
        <v>6699.06</v>
      </c>
      <c r="G720" s="20">
        <f t="shared" si="11"/>
        <v>538818793.91999996</v>
      </c>
    </row>
    <row r="721" spans="1:7" s="36" customFormat="1" ht="28.5" outlineLevel="1" x14ac:dyDescent="0.25">
      <c r="A721" s="34"/>
      <c r="B721" s="90" t="s">
        <v>1355</v>
      </c>
      <c r="C721" s="103" t="s">
        <v>3307</v>
      </c>
      <c r="D721" s="87"/>
      <c r="E721" s="120"/>
      <c r="F721" s="87"/>
      <c r="G721" s="20">
        <f t="shared" si="11"/>
        <v>0</v>
      </c>
    </row>
    <row r="722" spans="1:7" s="36" customFormat="1" ht="28.5" outlineLevel="1" x14ac:dyDescent="0.25">
      <c r="A722" s="34"/>
      <c r="B722" s="90" t="s">
        <v>1356</v>
      </c>
      <c r="C722" s="94" t="s">
        <v>4443</v>
      </c>
      <c r="D722" s="23" t="s">
        <v>3287</v>
      </c>
      <c r="E722" s="123">
        <v>1804517</v>
      </c>
      <c r="F722" s="20">
        <v>1442.45</v>
      </c>
      <c r="G722" s="20">
        <f t="shared" si="11"/>
        <v>2602925546.6500001</v>
      </c>
    </row>
    <row r="723" spans="1:7" s="36" customFormat="1" ht="28.5" outlineLevel="1" x14ac:dyDescent="0.25">
      <c r="A723" s="34"/>
      <c r="B723" s="90" t="s">
        <v>1357</v>
      </c>
      <c r="C723" s="94" t="s">
        <v>4444</v>
      </c>
      <c r="D723" s="102" t="s">
        <v>2340</v>
      </c>
      <c r="E723" s="123">
        <v>240932</v>
      </c>
      <c r="F723" s="20">
        <v>329.22</v>
      </c>
      <c r="G723" s="20">
        <f t="shared" si="11"/>
        <v>79319633.040000007</v>
      </c>
    </row>
    <row r="724" spans="1:7" s="36" customFormat="1" outlineLevel="1" x14ac:dyDescent="0.25">
      <c r="A724" s="34"/>
      <c r="B724" s="91" t="s">
        <v>438</v>
      </c>
      <c r="C724" s="77" t="s">
        <v>2723</v>
      </c>
      <c r="D724" s="140"/>
      <c r="E724" s="152"/>
      <c r="F724" s="140"/>
      <c r="G724" s="20">
        <f t="shared" si="11"/>
        <v>0</v>
      </c>
    </row>
    <row r="725" spans="1:7" s="36" customFormat="1" ht="28.5" outlineLevel="1" x14ac:dyDescent="0.25">
      <c r="A725" s="34"/>
      <c r="B725" s="90" t="s">
        <v>1359</v>
      </c>
      <c r="C725" s="103" t="s">
        <v>3308</v>
      </c>
      <c r="D725" s="87"/>
      <c r="E725" s="120"/>
      <c r="F725" s="87"/>
      <c r="G725" s="20">
        <f t="shared" si="11"/>
        <v>0</v>
      </c>
    </row>
    <row r="726" spans="1:7" s="36" customFormat="1" outlineLevel="1" x14ac:dyDescent="0.25">
      <c r="A726" s="34"/>
      <c r="B726" s="102"/>
      <c r="C726" s="69" t="s">
        <v>2723</v>
      </c>
      <c r="D726" s="102"/>
      <c r="E726" s="149"/>
      <c r="F726" s="87"/>
      <c r="G726" s="20">
        <f t="shared" si="11"/>
        <v>0</v>
      </c>
    </row>
    <row r="727" spans="1:7" s="36" customFormat="1" outlineLevel="1" x14ac:dyDescent="0.2">
      <c r="A727" s="34"/>
      <c r="B727" s="102" t="s">
        <v>1360</v>
      </c>
      <c r="C727" s="82" t="s">
        <v>3309</v>
      </c>
      <c r="D727" s="153"/>
      <c r="E727" s="154"/>
      <c r="F727" s="126"/>
      <c r="G727" s="20">
        <f t="shared" si="11"/>
        <v>0</v>
      </c>
    </row>
    <row r="728" spans="1:7" s="35" customFormat="1" outlineLevel="1" x14ac:dyDescent="0.2">
      <c r="A728" s="34"/>
      <c r="B728" s="102"/>
      <c r="C728" s="155" t="s">
        <v>3310</v>
      </c>
      <c r="D728" s="153"/>
      <c r="E728" s="154"/>
      <c r="F728" s="126"/>
      <c r="G728" s="20">
        <f t="shared" si="11"/>
        <v>0</v>
      </c>
    </row>
    <row r="729" spans="1:7" s="35" customFormat="1" ht="42.75" outlineLevel="1" x14ac:dyDescent="0.25">
      <c r="A729" s="34"/>
      <c r="B729" s="102" t="s">
        <v>1361</v>
      </c>
      <c r="C729" s="101" t="s">
        <v>4445</v>
      </c>
      <c r="D729" s="102" t="s">
        <v>2340</v>
      </c>
      <c r="E729" s="123">
        <v>1050485</v>
      </c>
      <c r="F729" s="20">
        <v>98.24</v>
      </c>
      <c r="G729" s="20">
        <f t="shared" si="11"/>
        <v>103199646.40000001</v>
      </c>
    </row>
    <row r="730" spans="1:7" s="35" customFormat="1" ht="57" outlineLevel="1" x14ac:dyDescent="0.25">
      <c r="A730" s="34"/>
      <c r="B730" s="102" t="s">
        <v>1362</v>
      </c>
      <c r="C730" s="101" t="s">
        <v>4446</v>
      </c>
      <c r="D730" s="102" t="s">
        <v>2340</v>
      </c>
      <c r="E730" s="123">
        <v>1020805</v>
      </c>
      <c r="F730" s="20">
        <v>476.66</v>
      </c>
      <c r="G730" s="20">
        <f t="shared" si="11"/>
        <v>486576911.30000001</v>
      </c>
    </row>
    <row r="731" spans="1:7" s="35" customFormat="1" ht="57" outlineLevel="1" x14ac:dyDescent="0.25">
      <c r="A731" s="34"/>
      <c r="B731" s="102" t="s">
        <v>1363</v>
      </c>
      <c r="C731" s="101" t="s">
        <v>4447</v>
      </c>
      <c r="D731" s="102" t="s">
        <v>2340</v>
      </c>
      <c r="E731" s="123">
        <v>732781</v>
      </c>
      <c r="F731" s="20">
        <v>873.22</v>
      </c>
      <c r="G731" s="20">
        <f t="shared" si="11"/>
        <v>639879024.82000005</v>
      </c>
    </row>
    <row r="732" spans="1:7" s="36" customFormat="1" ht="57" outlineLevel="1" x14ac:dyDescent="0.25">
      <c r="A732" s="34"/>
      <c r="B732" s="102" t="s">
        <v>1364</v>
      </c>
      <c r="C732" s="101" t="s">
        <v>4448</v>
      </c>
      <c r="D732" s="102" t="s">
        <v>2340</v>
      </c>
      <c r="E732" s="123">
        <v>710809</v>
      </c>
      <c r="F732" s="20">
        <v>2160.62</v>
      </c>
      <c r="G732" s="20">
        <f t="shared" si="11"/>
        <v>1535788141.5799999</v>
      </c>
    </row>
    <row r="733" spans="1:7" s="36" customFormat="1" ht="57" outlineLevel="1" x14ac:dyDescent="0.25">
      <c r="A733" s="34"/>
      <c r="B733" s="102" t="s">
        <v>1365</v>
      </c>
      <c r="C733" s="101" t="s">
        <v>4449</v>
      </c>
      <c r="D733" s="102" t="s">
        <v>2340</v>
      </c>
      <c r="E733" s="123">
        <v>657364</v>
      </c>
      <c r="F733" s="20">
        <v>979.56</v>
      </c>
      <c r="G733" s="20">
        <f t="shared" si="11"/>
        <v>643927479.84000003</v>
      </c>
    </row>
    <row r="734" spans="1:7" s="36" customFormat="1" ht="42.75" outlineLevel="1" x14ac:dyDescent="0.25">
      <c r="A734" s="34"/>
      <c r="B734" s="102" t="s">
        <v>1366</v>
      </c>
      <c r="C734" s="94" t="s">
        <v>4450</v>
      </c>
      <c r="D734" s="102" t="s">
        <v>2340</v>
      </c>
      <c r="E734" s="123">
        <v>657364</v>
      </c>
      <c r="F734" s="20">
        <v>655.68</v>
      </c>
      <c r="G734" s="20">
        <f t="shared" si="11"/>
        <v>431020427.51999998</v>
      </c>
    </row>
    <row r="735" spans="1:7" s="36" customFormat="1" outlineLevel="1" x14ac:dyDescent="0.25">
      <c r="A735" s="34"/>
      <c r="B735" s="102"/>
      <c r="C735" s="69" t="s">
        <v>3312</v>
      </c>
      <c r="D735" s="102"/>
      <c r="E735" s="123"/>
      <c r="F735" s="20"/>
      <c r="G735" s="20">
        <f t="shared" si="11"/>
        <v>0</v>
      </c>
    </row>
    <row r="736" spans="1:7" s="36" customFormat="1" ht="28.5" outlineLevel="1" x14ac:dyDescent="0.25">
      <c r="A736" s="34"/>
      <c r="B736" s="102" t="s">
        <v>1367</v>
      </c>
      <c r="C736" s="61" t="s">
        <v>4451</v>
      </c>
      <c r="D736" s="23" t="s">
        <v>3287</v>
      </c>
      <c r="E736" s="123">
        <v>31848</v>
      </c>
      <c r="F736" s="20">
        <v>1244.02</v>
      </c>
      <c r="G736" s="20">
        <f t="shared" si="11"/>
        <v>39619548.960000001</v>
      </c>
    </row>
    <row r="737" spans="1:7" s="36" customFormat="1" ht="42.75" outlineLevel="1" x14ac:dyDescent="0.25">
      <c r="A737" s="34"/>
      <c r="B737" s="102" t="s">
        <v>1368</v>
      </c>
      <c r="C737" s="101" t="s">
        <v>4452</v>
      </c>
      <c r="D737" s="102" t="s">
        <v>2340</v>
      </c>
      <c r="E737" s="123">
        <v>29680</v>
      </c>
      <c r="F737" s="20">
        <v>297.85000000000002</v>
      </c>
      <c r="G737" s="20">
        <f t="shared" si="11"/>
        <v>8840188</v>
      </c>
    </row>
    <row r="738" spans="1:7" s="36" customFormat="1" ht="42.75" outlineLevel="1" x14ac:dyDescent="0.25">
      <c r="A738" s="34"/>
      <c r="B738" s="102" t="s">
        <v>1369</v>
      </c>
      <c r="C738" s="101" t="s">
        <v>4453</v>
      </c>
      <c r="D738" s="102" t="s">
        <v>2340</v>
      </c>
      <c r="E738" s="123">
        <v>29680</v>
      </c>
      <c r="F738" s="20">
        <v>400.81</v>
      </c>
      <c r="G738" s="20">
        <f t="shared" si="11"/>
        <v>11896040.800000001</v>
      </c>
    </row>
    <row r="739" spans="1:7" s="36" customFormat="1" outlineLevel="1" x14ac:dyDescent="0.25">
      <c r="A739" s="34"/>
      <c r="B739" s="102"/>
      <c r="C739" s="69" t="s">
        <v>3313</v>
      </c>
      <c r="D739" s="102"/>
      <c r="E739" s="123"/>
      <c r="F739" s="20"/>
      <c r="G739" s="20">
        <f t="shared" si="11"/>
        <v>0</v>
      </c>
    </row>
    <row r="740" spans="1:7" s="36" customFormat="1" ht="28.5" outlineLevel="1" x14ac:dyDescent="0.25">
      <c r="A740" s="34"/>
      <c r="B740" s="102" t="s">
        <v>1370</v>
      </c>
      <c r="C740" s="101" t="s">
        <v>4454</v>
      </c>
      <c r="D740" s="23" t="s">
        <v>3287</v>
      </c>
      <c r="E740" s="123">
        <v>75830</v>
      </c>
      <c r="F740" s="20">
        <v>1439.51</v>
      </c>
      <c r="G740" s="20">
        <f t="shared" si="11"/>
        <v>109158043.3</v>
      </c>
    </row>
    <row r="741" spans="1:7" s="36" customFormat="1" ht="28.5" outlineLevel="1" x14ac:dyDescent="0.25">
      <c r="A741" s="34"/>
      <c r="B741" s="102" t="s">
        <v>1371</v>
      </c>
      <c r="C741" s="101" t="s">
        <v>4455</v>
      </c>
      <c r="D741" s="102" t="s">
        <v>2340</v>
      </c>
      <c r="E741" s="123">
        <v>104200</v>
      </c>
      <c r="F741" s="20">
        <v>728.1</v>
      </c>
      <c r="G741" s="20">
        <f t="shared" si="11"/>
        <v>75868020</v>
      </c>
    </row>
    <row r="742" spans="1:7" s="36" customFormat="1" outlineLevel="1" x14ac:dyDescent="0.25">
      <c r="A742" s="34"/>
      <c r="B742" s="102" t="s">
        <v>1372</v>
      </c>
      <c r="C742" s="59" t="s">
        <v>3314</v>
      </c>
      <c r="D742" s="102"/>
      <c r="E742" s="123"/>
      <c r="F742" s="20"/>
      <c r="G742" s="20">
        <f t="shared" si="11"/>
        <v>0</v>
      </c>
    </row>
    <row r="743" spans="1:7" s="36" customFormat="1" outlineLevel="1" x14ac:dyDescent="0.25">
      <c r="A743" s="34"/>
      <c r="B743" s="102" t="s">
        <v>1373</v>
      </c>
      <c r="C743" s="101" t="s">
        <v>4456</v>
      </c>
      <c r="D743" s="93" t="s">
        <v>3288</v>
      </c>
      <c r="E743" s="123">
        <v>18067</v>
      </c>
      <c r="F743" s="20">
        <v>1175.29</v>
      </c>
      <c r="G743" s="20">
        <f t="shared" si="11"/>
        <v>21233964.43</v>
      </c>
    </row>
    <row r="744" spans="1:7" s="36" customFormat="1" ht="28.5" outlineLevel="1" x14ac:dyDescent="0.25">
      <c r="A744" s="34"/>
      <c r="B744" s="102" t="s">
        <v>1374</v>
      </c>
      <c r="C744" s="101" t="s">
        <v>4457</v>
      </c>
      <c r="D744" s="93" t="s">
        <v>3288</v>
      </c>
      <c r="E744" s="123">
        <v>4261</v>
      </c>
      <c r="F744" s="20">
        <v>4472.68</v>
      </c>
      <c r="G744" s="20">
        <f t="shared" si="11"/>
        <v>19058089.48</v>
      </c>
    </row>
    <row r="745" spans="1:7" s="36" customFormat="1" ht="28.5" outlineLevel="1" x14ac:dyDescent="0.25">
      <c r="A745" s="34"/>
      <c r="B745" s="102" t="s">
        <v>1375</v>
      </c>
      <c r="C745" s="101" t="s">
        <v>4458</v>
      </c>
      <c r="D745" s="23" t="s">
        <v>2757</v>
      </c>
      <c r="E745" s="123">
        <v>23</v>
      </c>
      <c r="F745" s="20">
        <v>13859.84</v>
      </c>
      <c r="G745" s="20">
        <f t="shared" si="11"/>
        <v>318776.32000000001</v>
      </c>
    </row>
    <row r="746" spans="1:7" s="36" customFormat="1" ht="28.5" outlineLevel="1" x14ac:dyDescent="0.25">
      <c r="A746" s="34"/>
      <c r="B746" s="102" t="s">
        <v>1376</v>
      </c>
      <c r="C746" s="101" t="s">
        <v>4459</v>
      </c>
      <c r="D746" s="23" t="s">
        <v>2757</v>
      </c>
      <c r="E746" s="123">
        <v>323</v>
      </c>
      <c r="F746" s="20">
        <v>9866.2900000000009</v>
      </c>
      <c r="G746" s="20">
        <f t="shared" si="11"/>
        <v>3186811.67</v>
      </c>
    </row>
    <row r="747" spans="1:7" s="36" customFormat="1" ht="28.5" outlineLevel="1" x14ac:dyDescent="0.25">
      <c r="A747" s="34"/>
      <c r="B747" s="102" t="s">
        <v>1377</v>
      </c>
      <c r="C747" s="101" t="s">
        <v>4460</v>
      </c>
      <c r="D747" s="23" t="s">
        <v>2757</v>
      </c>
      <c r="E747" s="123">
        <v>60</v>
      </c>
      <c r="F747" s="20">
        <v>1054.8399999999999</v>
      </c>
      <c r="G747" s="20">
        <f t="shared" si="11"/>
        <v>63290.400000000001</v>
      </c>
    </row>
    <row r="748" spans="1:7" s="36" customFormat="1" ht="28.5" outlineLevel="1" x14ac:dyDescent="0.25">
      <c r="A748" s="34"/>
      <c r="B748" s="102" t="s">
        <v>1378</v>
      </c>
      <c r="C748" s="101" t="s">
        <v>4461</v>
      </c>
      <c r="D748" s="93" t="s">
        <v>3288</v>
      </c>
      <c r="E748" s="123">
        <v>4491</v>
      </c>
      <c r="F748" s="20">
        <v>1577.26</v>
      </c>
      <c r="G748" s="20">
        <f t="shared" si="11"/>
        <v>7083474.6600000001</v>
      </c>
    </row>
    <row r="749" spans="1:7" s="36" customFormat="1" ht="28.5" outlineLevel="1" x14ac:dyDescent="0.25">
      <c r="A749" s="34"/>
      <c r="B749" s="102" t="s">
        <v>1379</v>
      </c>
      <c r="C749" s="101" t="s">
        <v>4462</v>
      </c>
      <c r="D749" s="23" t="s">
        <v>2757</v>
      </c>
      <c r="E749" s="123">
        <v>406</v>
      </c>
      <c r="F749" s="20">
        <v>32345.86</v>
      </c>
      <c r="G749" s="20">
        <f t="shared" si="11"/>
        <v>13132419.16</v>
      </c>
    </row>
    <row r="750" spans="1:7" s="36" customFormat="1" outlineLevel="1" x14ac:dyDescent="0.25">
      <c r="A750" s="34"/>
      <c r="B750" s="102" t="s">
        <v>1380</v>
      </c>
      <c r="C750" s="59" t="s">
        <v>2996</v>
      </c>
      <c r="D750" s="102"/>
      <c r="E750" s="123"/>
      <c r="F750" s="20"/>
      <c r="G750" s="20">
        <f t="shared" si="11"/>
        <v>0</v>
      </c>
    </row>
    <row r="751" spans="1:7" s="36" customFormat="1" outlineLevel="1" x14ac:dyDescent="0.25">
      <c r="A751" s="34"/>
      <c r="B751" s="102" t="s">
        <v>1381</v>
      </c>
      <c r="C751" s="101" t="s">
        <v>4463</v>
      </c>
      <c r="D751" s="23" t="s">
        <v>2339</v>
      </c>
      <c r="E751" s="123">
        <v>1412</v>
      </c>
      <c r="F751" s="20">
        <v>37036.97</v>
      </c>
      <c r="G751" s="20">
        <f t="shared" si="11"/>
        <v>52296201.640000001</v>
      </c>
    </row>
    <row r="752" spans="1:7" s="36" customFormat="1" ht="28.5" outlineLevel="1" x14ac:dyDescent="0.25">
      <c r="A752" s="34"/>
      <c r="B752" s="102" t="s">
        <v>1382</v>
      </c>
      <c r="C752" s="101" t="s">
        <v>4464</v>
      </c>
      <c r="D752" s="23" t="s">
        <v>2757</v>
      </c>
      <c r="E752" s="123">
        <v>85</v>
      </c>
      <c r="F752" s="20">
        <v>36850.53</v>
      </c>
      <c r="G752" s="20">
        <f t="shared" si="11"/>
        <v>3132295.05</v>
      </c>
    </row>
    <row r="753" spans="1:7" s="36" customFormat="1" ht="28.5" outlineLevel="1" x14ac:dyDescent="0.25">
      <c r="A753" s="34"/>
      <c r="B753" s="102" t="s">
        <v>1383</v>
      </c>
      <c r="C753" s="101" t="s">
        <v>4465</v>
      </c>
      <c r="D753" s="93" t="s">
        <v>3288</v>
      </c>
      <c r="E753" s="123">
        <v>1416</v>
      </c>
      <c r="F753" s="20">
        <v>5097.95</v>
      </c>
      <c r="G753" s="20">
        <f t="shared" si="11"/>
        <v>7218697.2000000002</v>
      </c>
    </row>
    <row r="754" spans="1:7" s="36" customFormat="1" ht="28.5" outlineLevel="1" x14ac:dyDescent="0.25">
      <c r="A754" s="34"/>
      <c r="B754" s="102" t="s">
        <v>1384</v>
      </c>
      <c r="C754" s="101" t="s">
        <v>4466</v>
      </c>
      <c r="D754" s="23" t="s">
        <v>2757</v>
      </c>
      <c r="E754" s="123">
        <v>85</v>
      </c>
      <c r="F754" s="20">
        <v>3071.29</v>
      </c>
      <c r="G754" s="20">
        <f t="shared" si="11"/>
        <v>261059.65</v>
      </c>
    </row>
    <row r="755" spans="1:7" s="36" customFormat="1" outlineLevel="1" x14ac:dyDescent="0.25">
      <c r="A755" s="34"/>
      <c r="B755" s="102" t="s">
        <v>1385</v>
      </c>
      <c r="C755" s="101" t="s">
        <v>4467</v>
      </c>
      <c r="D755" s="23" t="s">
        <v>2757</v>
      </c>
      <c r="E755" s="123">
        <v>18</v>
      </c>
      <c r="F755" s="20">
        <v>50531.040000000001</v>
      </c>
      <c r="G755" s="20">
        <f t="shared" si="11"/>
        <v>909558.72</v>
      </c>
    </row>
    <row r="756" spans="1:7" s="36" customFormat="1" outlineLevel="1" x14ac:dyDescent="0.25">
      <c r="A756" s="34"/>
      <c r="B756" s="102" t="s">
        <v>1386</v>
      </c>
      <c r="C756" s="101" t="s">
        <v>4468</v>
      </c>
      <c r="D756" s="23" t="s">
        <v>2757</v>
      </c>
      <c r="E756" s="123">
        <v>67</v>
      </c>
      <c r="F756" s="20">
        <v>6716.25</v>
      </c>
      <c r="G756" s="20">
        <f t="shared" si="11"/>
        <v>449988.75</v>
      </c>
    </row>
    <row r="757" spans="1:7" s="36" customFormat="1" ht="28.5" outlineLevel="1" x14ac:dyDescent="0.25">
      <c r="A757" s="34"/>
      <c r="B757" s="90" t="s">
        <v>1359</v>
      </c>
      <c r="C757" s="103" t="s">
        <v>2997</v>
      </c>
      <c r="D757" s="87"/>
      <c r="E757" s="120"/>
      <c r="F757" s="87"/>
      <c r="G757" s="20">
        <f t="shared" si="11"/>
        <v>0</v>
      </c>
    </row>
    <row r="758" spans="1:7" s="36" customFormat="1" ht="28.5" outlineLevel="1" x14ac:dyDescent="0.25">
      <c r="A758" s="34"/>
      <c r="B758" s="90" t="s">
        <v>1360</v>
      </c>
      <c r="C758" s="94" t="s">
        <v>4469</v>
      </c>
      <c r="D758" s="102" t="s">
        <v>2340</v>
      </c>
      <c r="E758" s="123">
        <v>584348</v>
      </c>
      <c r="F758" s="20">
        <v>159.15</v>
      </c>
      <c r="G758" s="20">
        <f t="shared" si="11"/>
        <v>92998984.200000003</v>
      </c>
    </row>
    <row r="759" spans="1:7" s="36" customFormat="1" ht="57" outlineLevel="1" x14ac:dyDescent="0.25">
      <c r="A759" s="37"/>
      <c r="B759" s="90" t="s">
        <v>1372</v>
      </c>
      <c r="C759" s="94" t="s">
        <v>4470</v>
      </c>
      <c r="D759" s="102" t="s">
        <v>2340</v>
      </c>
      <c r="E759" s="123">
        <v>577108</v>
      </c>
      <c r="F759" s="20">
        <v>627.55999999999995</v>
      </c>
      <c r="G759" s="20">
        <f t="shared" si="11"/>
        <v>362169896.48000002</v>
      </c>
    </row>
    <row r="760" spans="1:7" s="36" customFormat="1" ht="57" outlineLevel="1" x14ac:dyDescent="0.25">
      <c r="A760" s="34"/>
      <c r="B760" s="90" t="s">
        <v>1380</v>
      </c>
      <c r="C760" s="94" t="s">
        <v>4471</v>
      </c>
      <c r="D760" s="102" t="s">
        <v>2340</v>
      </c>
      <c r="E760" s="123">
        <v>496399</v>
      </c>
      <c r="F760" s="20">
        <v>978.39</v>
      </c>
      <c r="G760" s="20">
        <f t="shared" si="11"/>
        <v>485671817.61000001</v>
      </c>
    </row>
    <row r="761" spans="1:7" s="36" customFormat="1" ht="42.75" outlineLevel="1" x14ac:dyDescent="0.25">
      <c r="A761" s="37"/>
      <c r="B761" s="90" t="s">
        <v>1387</v>
      </c>
      <c r="C761" s="101" t="s">
        <v>4472</v>
      </c>
      <c r="D761" s="102" t="s">
        <v>2340</v>
      </c>
      <c r="E761" s="123">
        <v>446311</v>
      </c>
      <c r="F761" s="20">
        <v>2265.33</v>
      </c>
      <c r="G761" s="20">
        <f t="shared" si="11"/>
        <v>1011041697.63</v>
      </c>
    </row>
    <row r="762" spans="1:7" s="36" customFormat="1" ht="42.75" outlineLevel="1" x14ac:dyDescent="0.25">
      <c r="A762" s="34"/>
      <c r="B762" s="90" t="s">
        <v>1388</v>
      </c>
      <c r="C762" s="101" t="s">
        <v>4473</v>
      </c>
      <c r="D762" s="102" t="s">
        <v>2340</v>
      </c>
      <c r="E762" s="123">
        <v>446311</v>
      </c>
      <c r="F762" s="20">
        <v>989.45</v>
      </c>
      <c r="G762" s="20">
        <f t="shared" si="11"/>
        <v>441602418.94999999</v>
      </c>
    </row>
    <row r="763" spans="1:7" s="36" customFormat="1" ht="42.75" outlineLevel="1" x14ac:dyDescent="0.25">
      <c r="A763" s="34"/>
      <c r="B763" s="90" t="s">
        <v>1389</v>
      </c>
      <c r="C763" s="94" t="s">
        <v>4474</v>
      </c>
      <c r="D763" s="102" t="s">
        <v>2340</v>
      </c>
      <c r="E763" s="123">
        <v>446311</v>
      </c>
      <c r="F763" s="20">
        <v>657.51</v>
      </c>
      <c r="G763" s="20">
        <f t="shared" si="11"/>
        <v>293453945.61000001</v>
      </c>
    </row>
    <row r="764" spans="1:7" s="36" customFormat="1" outlineLevel="1" x14ac:dyDescent="0.25">
      <c r="A764" s="34"/>
      <c r="B764" s="90"/>
      <c r="C764" s="117" t="s">
        <v>3312</v>
      </c>
      <c r="D764" s="90"/>
      <c r="E764" s="123"/>
      <c r="F764" s="20"/>
      <c r="G764" s="20">
        <f t="shared" ref="G764:G826" si="12">E764*F764</f>
        <v>0</v>
      </c>
    </row>
    <row r="765" spans="1:7" s="36" customFormat="1" ht="28.5" outlineLevel="1" x14ac:dyDescent="0.25">
      <c r="A765" s="34"/>
      <c r="B765" s="90" t="s">
        <v>1390</v>
      </c>
      <c r="C765" s="62" t="s">
        <v>4475</v>
      </c>
      <c r="D765" s="23" t="s">
        <v>3287</v>
      </c>
      <c r="E765" s="123">
        <v>19454</v>
      </c>
      <c r="F765" s="20">
        <v>1387.98</v>
      </c>
      <c r="G765" s="20">
        <f t="shared" si="12"/>
        <v>27001762.920000002</v>
      </c>
    </row>
    <row r="766" spans="1:7" s="36" customFormat="1" ht="42.75" outlineLevel="1" x14ac:dyDescent="0.25">
      <c r="A766" s="34"/>
      <c r="B766" s="90" t="s">
        <v>1391</v>
      </c>
      <c r="C766" s="94" t="s">
        <v>4476</v>
      </c>
      <c r="D766" s="102" t="s">
        <v>2340</v>
      </c>
      <c r="E766" s="123">
        <v>18371</v>
      </c>
      <c r="F766" s="20">
        <v>313.81</v>
      </c>
      <c r="G766" s="20">
        <f t="shared" si="12"/>
        <v>5765003.5099999998</v>
      </c>
    </row>
    <row r="767" spans="1:7" s="36" customFormat="1" ht="42.75" outlineLevel="1" x14ac:dyDescent="0.25">
      <c r="A767" s="34"/>
      <c r="B767" s="90" t="s">
        <v>1392</v>
      </c>
      <c r="C767" s="94" t="s">
        <v>4477</v>
      </c>
      <c r="D767" s="102" t="s">
        <v>2340</v>
      </c>
      <c r="E767" s="123">
        <v>18495</v>
      </c>
      <c r="F767" s="20">
        <v>480.63</v>
      </c>
      <c r="G767" s="20">
        <f t="shared" si="12"/>
        <v>8889251.8499999996</v>
      </c>
    </row>
    <row r="768" spans="1:7" s="36" customFormat="1" outlineLevel="1" x14ac:dyDescent="0.25">
      <c r="A768" s="34"/>
      <c r="B768" s="90"/>
      <c r="C768" s="117" t="s">
        <v>3313</v>
      </c>
      <c r="D768" s="90"/>
      <c r="E768" s="123"/>
      <c r="F768" s="20"/>
      <c r="G768" s="20">
        <f t="shared" si="12"/>
        <v>0</v>
      </c>
    </row>
    <row r="769" spans="1:7" s="36" customFormat="1" ht="28.5" outlineLevel="1" x14ac:dyDescent="0.25">
      <c r="A769" s="34"/>
      <c r="B769" s="90" t="s">
        <v>1393</v>
      </c>
      <c r="C769" s="94" t="s">
        <v>4478</v>
      </c>
      <c r="D769" s="23" t="s">
        <v>3287</v>
      </c>
      <c r="E769" s="123">
        <v>35704</v>
      </c>
      <c r="F769" s="20">
        <v>1360.82</v>
      </c>
      <c r="G769" s="20">
        <f t="shared" si="12"/>
        <v>48586717.280000001</v>
      </c>
    </row>
    <row r="770" spans="1:7" s="36" customFormat="1" outlineLevel="1" x14ac:dyDescent="0.25">
      <c r="A770" s="34"/>
      <c r="B770" s="90"/>
      <c r="C770" s="117" t="s">
        <v>2998</v>
      </c>
      <c r="D770" s="88"/>
      <c r="E770" s="123"/>
      <c r="F770" s="20"/>
      <c r="G770" s="20">
        <f t="shared" si="12"/>
        <v>0</v>
      </c>
    </row>
    <row r="771" spans="1:7" s="36" customFormat="1" ht="42.75" outlineLevel="1" x14ac:dyDescent="0.25">
      <c r="A771" s="34"/>
      <c r="B771" s="90" t="s">
        <v>374</v>
      </c>
      <c r="C771" s="94" t="s">
        <v>4479</v>
      </c>
      <c r="D771" s="102" t="s">
        <v>2340</v>
      </c>
      <c r="E771" s="123">
        <v>2358</v>
      </c>
      <c r="F771" s="20">
        <v>522.97</v>
      </c>
      <c r="G771" s="20">
        <f t="shared" si="12"/>
        <v>1233163.26</v>
      </c>
    </row>
    <row r="772" spans="1:7" s="36" customFormat="1" ht="42.75" outlineLevel="1" x14ac:dyDescent="0.25">
      <c r="A772" s="34"/>
      <c r="B772" s="90" t="s">
        <v>375</v>
      </c>
      <c r="C772" s="94" t="s">
        <v>4480</v>
      </c>
      <c r="D772" s="102" t="s">
        <v>2340</v>
      </c>
      <c r="E772" s="123">
        <v>2279</v>
      </c>
      <c r="F772" s="20">
        <v>717.37</v>
      </c>
      <c r="G772" s="20">
        <f t="shared" si="12"/>
        <v>1634886.23</v>
      </c>
    </row>
    <row r="773" spans="1:7" s="36" customFormat="1" ht="42.75" outlineLevel="1" x14ac:dyDescent="0.25">
      <c r="A773" s="34"/>
      <c r="B773" s="90" t="s">
        <v>376</v>
      </c>
      <c r="C773" s="94" t="s">
        <v>4481</v>
      </c>
      <c r="D773" s="102" t="s">
        <v>2340</v>
      </c>
      <c r="E773" s="123">
        <v>2552</v>
      </c>
      <c r="F773" s="20">
        <v>314.39999999999998</v>
      </c>
      <c r="G773" s="20">
        <f t="shared" si="12"/>
        <v>802348.8</v>
      </c>
    </row>
    <row r="774" spans="1:7" s="36" customFormat="1" outlineLevel="1" x14ac:dyDescent="0.25">
      <c r="A774" s="34"/>
      <c r="B774" s="90"/>
      <c r="C774" s="117" t="s">
        <v>3314</v>
      </c>
      <c r="D774" s="87"/>
      <c r="E774" s="123"/>
      <c r="F774" s="20"/>
      <c r="G774" s="20">
        <f t="shared" si="12"/>
        <v>0</v>
      </c>
    </row>
    <row r="775" spans="1:7" s="36" customFormat="1" ht="28.5" outlineLevel="1" x14ac:dyDescent="0.25">
      <c r="A775" s="34"/>
      <c r="B775" s="90" t="s">
        <v>377</v>
      </c>
      <c r="C775" s="94" t="s">
        <v>4482</v>
      </c>
      <c r="D775" s="23" t="s">
        <v>2757</v>
      </c>
      <c r="E775" s="123">
        <v>30</v>
      </c>
      <c r="F775" s="20">
        <v>37723.480000000003</v>
      </c>
      <c r="G775" s="20">
        <f t="shared" si="12"/>
        <v>1131704.3999999999</v>
      </c>
    </row>
    <row r="776" spans="1:7" s="36" customFormat="1" ht="28.5" outlineLevel="1" x14ac:dyDescent="0.25">
      <c r="A776" s="34"/>
      <c r="B776" s="90" t="s">
        <v>378</v>
      </c>
      <c r="C776" s="94" t="s">
        <v>4483</v>
      </c>
      <c r="D776" s="93" t="s">
        <v>3288</v>
      </c>
      <c r="E776" s="123">
        <v>600</v>
      </c>
      <c r="F776" s="20">
        <v>5338.24</v>
      </c>
      <c r="G776" s="20">
        <f t="shared" si="12"/>
        <v>3202944</v>
      </c>
    </row>
    <row r="777" spans="1:7" s="36" customFormat="1" ht="28.5" outlineLevel="1" x14ac:dyDescent="0.25">
      <c r="A777" s="34"/>
      <c r="B777" s="90" t="s">
        <v>379</v>
      </c>
      <c r="C777" s="101" t="s">
        <v>4484</v>
      </c>
      <c r="D777" s="23" t="s">
        <v>2757</v>
      </c>
      <c r="E777" s="123">
        <v>30</v>
      </c>
      <c r="F777" s="20">
        <v>6187.67</v>
      </c>
      <c r="G777" s="20">
        <f t="shared" si="12"/>
        <v>185630.1</v>
      </c>
    </row>
    <row r="778" spans="1:7" s="36" customFormat="1" ht="28.5" outlineLevel="1" x14ac:dyDescent="0.25">
      <c r="A778" s="34"/>
      <c r="B778" s="90" t="s">
        <v>380</v>
      </c>
      <c r="C778" s="94" t="s">
        <v>4485</v>
      </c>
      <c r="D778" s="23" t="s">
        <v>2757</v>
      </c>
      <c r="E778" s="123">
        <v>30</v>
      </c>
      <c r="F778" s="20">
        <v>6436.79</v>
      </c>
      <c r="G778" s="20">
        <f t="shared" si="12"/>
        <v>193103.7</v>
      </c>
    </row>
    <row r="779" spans="1:7" s="36" customFormat="1" ht="28.5" outlineLevel="1" x14ac:dyDescent="0.25">
      <c r="A779" s="34"/>
      <c r="B779" s="90" t="s">
        <v>381</v>
      </c>
      <c r="C779" s="94" t="s">
        <v>4486</v>
      </c>
      <c r="D779" s="102" t="s">
        <v>2340</v>
      </c>
      <c r="E779" s="123">
        <v>147.4</v>
      </c>
      <c r="F779" s="20">
        <v>4342.79</v>
      </c>
      <c r="G779" s="20">
        <f t="shared" si="12"/>
        <v>640127.25</v>
      </c>
    </row>
    <row r="780" spans="1:7" s="36" customFormat="1" ht="28.5" outlineLevel="1" x14ac:dyDescent="0.25">
      <c r="A780" s="34"/>
      <c r="B780" s="90" t="s">
        <v>382</v>
      </c>
      <c r="C780" s="94" t="s">
        <v>4487</v>
      </c>
      <c r="D780" s="93" t="s">
        <v>3288</v>
      </c>
      <c r="E780" s="123">
        <v>1848</v>
      </c>
      <c r="F780" s="20">
        <v>4142.53</v>
      </c>
      <c r="G780" s="20">
        <f t="shared" si="12"/>
        <v>7655395.4400000004</v>
      </c>
    </row>
    <row r="781" spans="1:7" s="36" customFormat="1" ht="28.5" outlineLevel="1" x14ac:dyDescent="0.25">
      <c r="A781" s="34"/>
      <c r="B781" s="90" t="s">
        <v>383</v>
      </c>
      <c r="C781" s="94" t="s">
        <v>4488</v>
      </c>
      <c r="D781" s="23" t="s">
        <v>2757</v>
      </c>
      <c r="E781" s="123">
        <v>136</v>
      </c>
      <c r="F781" s="20">
        <v>24143.96</v>
      </c>
      <c r="G781" s="20">
        <f t="shared" si="12"/>
        <v>3283578.56</v>
      </c>
    </row>
    <row r="782" spans="1:7" s="36" customFormat="1" ht="28.5" outlineLevel="1" x14ac:dyDescent="0.25">
      <c r="A782" s="34"/>
      <c r="B782" s="86" t="s">
        <v>384</v>
      </c>
      <c r="C782" s="94" t="s">
        <v>4489</v>
      </c>
      <c r="D782" s="23" t="s">
        <v>2757</v>
      </c>
      <c r="E782" s="123">
        <v>592</v>
      </c>
      <c r="F782" s="20">
        <v>27732.93</v>
      </c>
      <c r="G782" s="20">
        <f t="shared" si="12"/>
        <v>16417894.560000001</v>
      </c>
    </row>
    <row r="783" spans="1:7" s="36" customFormat="1" outlineLevel="1" x14ac:dyDescent="0.25">
      <c r="A783" s="34"/>
      <c r="B783" s="90"/>
      <c r="C783" s="117" t="s">
        <v>2996</v>
      </c>
      <c r="D783" s="87"/>
      <c r="E783" s="120"/>
      <c r="F783" s="20"/>
      <c r="G783" s="20">
        <f t="shared" si="12"/>
        <v>0</v>
      </c>
    </row>
    <row r="784" spans="1:7" s="97" customFormat="1" ht="28.5" outlineLevel="1" x14ac:dyDescent="0.25">
      <c r="A784" s="96"/>
      <c r="B784" s="90" t="s">
        <v>384</v>
      </c>
      <c r="C784" s="94" t="s">
        <v>4490</v>
      </c>
      <c r="D784" s="23" t="s">
        <v>2339</v>
      </c>
      <c r="E784" s="123">
        <v>442</v>
      </c>
      <c r="F784" s="20">
        <v>30800</v>
      </c>
      <c r="G784" s="20">
        <f t="shared" si="12"/>
        <v>13613600</v>
      </c>
    </row>
    <row r="785" spans="1:7" s="36" customFormat="1" ht="28.5" outlineLevel="1" x14ac:dyDescent="0.25">
      <c r="A785" s="34"/>
      <c r="B785" s="90" t="s">
        <v>385</v>
      </c>
      <c r="C785" s="94" t="s">
        <v>4491</v>
      </c>
      <c r="D785" s="23" t="s">
        <v>2757</v>
      </c>
      <c r="E785" s="123">
        <v>30</v>
      </c>
      <c r="F785" s="20">
        <v>33460.78</v>
      </c>
      <c r="G785" s="20">
        <f t="shared" si="12"/>
        <v>1003823.4</v>
      </c>
    </row>
    <row r="786" spans="1:7" s="36" customFormat="1" ht="28.5" outlineLevel="1" x14ac:dyDescent="0.25">
      <c r="A786" s="34"/>
      <c r="B786" s="91" t="s">
        <v>439</v>
      </c>
      <c r="C786" s="103" t="s">
        <v>2725</v>
      </c>
      <c r="D786" s="88"/>
      <c r="E786" s="137"/>
      <c r="F786" s="88"/>
      <c r="G786" s="20">
        <f t="shared" si="12"/>
        <v>0</v>
      </c>
    </row>
    <row r="787" spans="1:7" s="36" customFormat="1" outlineLevel="1" x14ac:dyDescent="0.2">
      <c r="A787" s="34"/>
      <c r="B787" s="90" t="s">
        <v>387</v>
      </c>
      <c r="C787" s="103" t="s">
        <v>2999</v>
      </c>
      <c r="D787" s="88"/>
      <c r="E787" s="137"/>
      <c r="F787" s="126"/>
      <c r="G787" s="20">
        <f t="shared" si="12"/>
        <v>0</v>
      </c>
    </row>
    <row r="788" spans="1:7" s="36" customFormat="1" outlineLevel="1" x14ac:dyDescent="0.2">
      <c r="A788" s="34"/>
      <c r="B788" s="90" t="s">
        <v>388</v>
      </c>
      <c r="C788" s="103" t="s">
        <v>3000</v>
      </c>
      <c r="D788" s="90"/>
      <c r="E788" s="123"/>
      <c r="F788" s="126"/>
      <c r="G788" s="20">
        <f t="shared" si="12"/>
        <v>0</v>
      </c>
    </row>
    <row r="789" spans="1:7" s="36" customFormat="1" ht="28.5" outlineLevel="1" x14ac:dyDescent="0.25">
      <c r="A789" s="34"/>
      <c r="B789" s="90" t="s">
        <v>389</v>
      </c>
      <c r="C789" s="94" t="s">
        <v>4492</v>
      </c>
      <c r="D789" s="23" t="s">
        <v>3287</v>
      </c>
      <c r="E789" s="123">
        <v>93.7</v>
      </c>
      <c r="F789" s="20">
        <v>179564.06</v>
      </c>
      <c r="G789" s="20">
        <f t="shared" si="12"/>
        <v>16825152.420000002</v>
      </c>
    </row>
    <row r="790" spans="1:7" s="36" customFormat="1" ht="28.5" outlineLevel="1" x14ac:dyDescent="0.25">
      <c r="A790" s="34"/>
      <c r="B790" s="90" t="s">
        <v>390</v>
      </c>
      <c r="C790" s="94" t="s">
        <v>4493</v>
      </c>
      <c r="D790" s="23" t="s">
        <v>3287</v>
      </c>
      <c r="E790" s="123">
        <v>165.6</v>
      </c>
      <c r="F790" s="20">
        <v>39324.57</v>
      </c>
      <c r="G790" s="20">
        <f t="shared" si="12"/>
        <v>6512148.79</v>
      </c>
    </row>
    <row r="791" spans="1:7" s="36" customFormat="1" ht="28.5" outlineLevel="1" x14ac:dyDescent="0.25">
      <c r="A791" s="34"/>
      <c r="B791" s="90" t="s">
        <v>391</v>
      </c>
      <c r="C791" s="94" t="s">
        <v>4494</v>
      </c>
      <c r="D791" s="23" t="s">
        <v>3287</v>
      </c>
      <c r="E791" s="123">
        <v>163.1</v>
      </c>
      <c r="F791" s="20">
        <v>108857.87</v>
      </c>
      <c r="G791" s="20">
        <f t="shared" si="12"/>
        <v>17754718.600000001</v>
      </c>
    </row>
    <row r="792" spans="1:7" s="36" customFormat="1" ht="42.75" outlineLevel="1" x14ac:dyDescent="0.25">
      <c r="A792" s="34"/>
      <c r="B792" s="90" t="s">
        <v>392</v>
      </c>
      <c r="C792" s="94" t="s">
        <v>4495</v>
      </c>
      <c r="D792" s="23" t="s">
        <v>3287</v>
      </c>
      <c r="E792" s="123">
        <v>190.8</v>
      </c>
      <c r="F792" s="20">
        <v>53928.55</v>
      </c>
      <c r="G792" s="20">
        <f t="shared" si="12"/>
        <v>10289567.34</v>
      </c>
    </row>
    <row r="793" spans="1:7" s="36" customFormat="1" ht="28.5" outlineLevel="1" x14ac:dyDescent="0.25">
      <c r="A793" s="34"/>
      <c r="B793" s="90" t="s">
        <v>393</v>
      </c>
      <c r="C793" s="94" t="s">
        <v>4496</v>
      </c>
      <c r="D793" s="102" t="s">
        <v>2340</v>
      </c>
      <c r="E793" s="123">
        <v>1310.0999999999999</v>
      </c>
      <c r="F793" s="20">
        <v>1109.2</v>
      </c>
      <c r="G793" s="20">
        <f t="shared" si="12"/>
        <v>1453162.92</v>
      </c>
    </row>
    <row r="794" spans="1:7" s="36" customFormat="1" ht="28.5" outlineLevel="1" x14ac:dyDescent="0.25">
      <c r="A794" s="34"/>
      <c r="B794" s="90" t="s">
        <v>394</v>
      </c>
      <c r="C794" s="94" t="s">
        <v>4497</v>
      </c>
      <c r="D794" s="102" t="s">
        <v>2340</v>
      </c>
      <c r="E794" s="123">
        <v>386.6</v>
      </c>
      <c r="F794" s="20">
        <v>1006.85</v>
      </c>
      <c r="G794" s="20">
        <f t="shared" si="12"/>
        <v>389248.21</v>
      </c>
    </row>
    <row r="795" spans="1:7" s="36" customFormat="1" outlineLevel="1" x14ac:dyDescent="0.25">
      <c r="A795" s="34"/>
      <c r="B795" s="90" t="s">
        <v>395</v>
      </c>
      <c r="C795" s="103" t="s">
        <v>1499</v>
      </c>
      <c r="D795" s="90"/>
      <c r="E795" s="123"/>
      <c r="F795" s="20"/>
      <c r="G795" s="20">
        <f t="shared" si="12"/>
        <v>0</v>
      </c>
    </row>
    <row r="796" spans="1:7" s="36" customFormat="1" ht="28.5" outlineLevel="1" x14ac:dyDescent="0.25">
      <c r="A796" s="34"/>
      <c r="B796" s="90" t="s">
        <v>396</v>
      </c>
      <c r="C796" s="94" t="s">
        <v>4498</v>
      </c>
      <c r="D796" s="23" t="s">
        <v>3287</v>
      </c>
      <c r="E796" s="123">
        <v>10650</v>
      </c>
      <c r="F796" s="20">
        <v>898.54</v>
      </c>
      <c r="G796" s="20">
        <f t="shared" si="12"/>
        <v>9569451</v>
      </c>
    </row>
    <row r="797" spans="1:7" s="36" customFormat="1" ht="28.5" outlineLevel="1" x14ac:dyDescent="0.25">
      <c r="A797" s="34"/>
      <c r="B797" s="90" t="s">
        <v>397</v>
      </c>
      <c r="C797" s="94" t="s">
        <v>4499</v>
      </c>
      <c r="D797" s="23" t="s">
        <v>3287</v>
      </c>
      <c r="E797" s="123">
        <v>604.79999999999995</v>
      </c>
      <c r="F797" s="20">
        <v>126610.13</v>
      </c>
      <c r="G797" s="20">
        <f t="shared" si="12"/>
        <v>76573806.620000005</v>
      </c>
    </row>
    <row r="798" spans="1:7" s="36" customFormat="1" ht="28.5" outlineLevel="1" x14ac:dyDescent="0.25">
      <c r="A798" s="34"/>
      <c r="B798" s="90" t="s">
        <v>398</v>
      </c>
      <c r="C798" s="94" t="s">
        <v>4500</v>
      </c>
      <c r="D798" s="23" t="s">
        <v>3287</v>
      </c>
      <c r="E798" s="123">
        <v>553.6</v>
      </c>
      <c r="F798" s="20">
        <v>23417.97</v>
      </c>
      <c r="G798" s="20">
        <f t="shared" si="12"/>
        <v>12964188.189999999</v>
      </c>
    </row>
    <row r="799" spans="1:7" s="36" customFormat="1" ht="28.5" outlineLevel="1" x14ac:dyDescent="0.25">
      <c r="A799" s="34"/>
      <c r="B799" s="90" t="s">
        <v>399</v>
      </c>
      <c r="C799" s="94" t="s">
        <v>4501</v>
      </c>
      <c r="D799" s="23" t="s">
        <v>3287</v>
      </c>
      <c r="E799" s="123">
        <v>268.10000000000002</v>
      </c>
      <c r="F799" s="20">
        <v>57240.39</v>
      </c>
      <c r="G799" s="20">
        <f t="shared" si="12"/>
        <v>15346148.560000001</v>
      </c>
    </row>
    <row r="800" spans="1:7" s="36" customFormat="1" ht="42.75" outlineLevel="1" x14ac:dyDescent="0.25">
      <c r="A800" s="34"/>
      <c r="B800" s="90" t="s">
        <v>400</v>
      </c>
      <c r="C800" s="94" t="s">
        <v>4502</v>
      </c>
      <c r="D800" s="23" t="s">
        <v>3287</v>
      </c>
      <c r="E800" s="123">
        <v>355.9</v>
      </c>
      <c r="F800" s="20">
        <v>96619.21</v>
      </c>
      <c r="G800" s="20">
        <f t="shared" si="12"/>
        <v>34386776.840000004</v>
      </c>
    </row>
    <row r="801" spans="1:7" s="36" customFormat="1" ht="28.5" outlineLevel="1" x14ac:dyDescent="0.25">
      <c r="A801" s="34"/>
      <c r="B801" s="90" t="s">
        <v>401</v>
      </c>
      <c r="C801" s="94" t="s">
        <v>4503</v>
      </c>
      <c r="D801" s="102" t="s">
        <v>2340</v>
      </c>
      <c r="E801" s="123">
        <v>715.2</v>
      </c>
      <c r="F801" s="20">
        <v>1109.24</v>
      </c>
      <c r="G801" s="20">
        <f t="shared" si="12"/>
        <v>793328.45</v>
      </c>
    </row>
    <row r="802" spans="1:7" s="36" customFormat="1" ht="28.5" outlineLevel="1" x14ac:dyDescent="0.25">
      <c r="A802" s="34"/>
      <c r="B802" s="90" t="s">
        <v>402</v>
      </c>
      <c r="C802" s="94" t="s">
        <v>4504</v>
      </c>
      <c r="D802" s="102" t="s">
        <v>2340</v>
      </c>
      <c r="E802" s="123">
        <v>2058.6</v>
      </c>
      <c r="F802" s="20">
        <v>1006.79</v>
      </c>
      <c r="G802" s="20">
        <f t="shared" si="12"/>
        <v>2072577.89</v>
      </c>
    </row>
    <row r="803" spans="1:7" s="36" customFormat="1" outlineLevel="1" x14ac:dyDescent="0.25">
      <c r="A803" s="34"/>
      <c r="B803" s="90" t="s">
        <v>403</v>
      </c>
      <c r="C803" s="103" t="s">
        <v>1500</v>
      </c>
      <c r="D803" s="90"/>
      <c r="E803" s="123"/>
      <c r="F803" s="20"/>
      <c r="G803" s="20">
        <f t="shared" si="12"/>
        <v>0</v>
      </c>
    </row>
    <row r="804" spans="1:7" s="36" customFormat="1" ht="28.5" outlineLevel="1" x14ac:dyDescent="0.25">
      <c r="A804" s="34"/>
      <c r="B804" s="90" t="s">
        <v>404</v>
      </c>
      <c r="C804" s="94" t="s">
        <v>4505</v>
      </c>
      <c r="D804" s="23" t="s">
        <v>2757</v>
      </c>
      <c r="E804" s="123">
        <v>130</v>
      </c>
      <c r="F804" s="20">
        <v>88539.64</v>
      </c>
      <c r="G804" s="20">
        <f t="shared" si="12"/>
        <v>11510153.199999999</v>
      </c>
    </row>
    <row r="805" spans="1:7" s="36" customFormat="1" ht="42.75" outlineLevel="1" x14ac:dyDescent="0.25">
      <c r="A805" s="34"/>
      <c r="B805" s="90" t="s">
        <v>405</v>
      </c>
      <c r="C805" s="94" t="s">
        <v>4506</v>
      </c>
      <c r="D805" s="23" t="s">
        <v>2757</v>
      </c>
      <c r="E805" s="123">
        <v>80</v>
      </c>
      <c r="F805" s="20">
        <v>2196.86</v>
      </c>
      <c r="G805" s="20">
        <f t="shared" si="12"/>
        <v>175748.8</v>
      </c>
    </row>
    <row r="806" spans="1:7" s="36" customFormat="1" ht="42.75" outlineLevel="1" x14ac:dyDescent="0.25">
      <c r="A806" s="34"/>
      <c r="B806" s="90" t="s">
        <v>406</v>
      </c>
      <c r="C806" s="94" t="s">
        <v>4507</v>
      </c>
      <c r="D806" s="23" t="s">
        <v>2757</v>
      </c>
      <c r="E806" s="123">
        <v>65</v>
      </c>
      <c r="F806" s="20">
        <v>1653828.5</v>
      </c>
      <c r="G806" s="20">
        <f t="shared" si="12"/>
        <v>107498852.5</v>
      </c>
    </row>
    <row r="807" spans="1:7" s="36" customFormat="1" ht="42.75" outlineLevel="1" x14ac:dyDescent="0.25">
      <c r="A807" s="34"/>
      <c r="B807" s="90" t="s">
        <v>407</v>
      </c>
      <c r="C807" s="94" t="s">
        <v>4508</v>
      </c>
      <c r="D807" s="23" t="s">
        <v>3287</v>
      </c>
      <c r="E807" s="123">
        <v>923.57</v>
      </c>
      <c r="F807" s="20">
        <v>58929.88</v>
      </c>
      <c r="G807" s="20">
        <f t="shared" si="12"/>
        <v>54425869.270000003</v>
      </c>
    </row>
    <row r="808" spans="1:7" s="36" customFormat="1" ht="42.75" outlineLevel="1" x14ac:dyDescent="0.25">
      <c r="A808" s="34"/>
      <c r="B808" s="90" t="s">
        <v>408</v>
      </c>
      <c r="C808" s="94" t="s">
        <v>4509</v>
      </c>
      <c r="D808" s="102" t="s">
        <v>2340</v>
      </c>
      <c r="E808" s="123">
        <v>11974.15</v>
      </c>
      <c r="F808" s="20">
        <v>979.47</v>
      </c>
      <c r="G808" s="20">
        <f t="shared" si="12"/>
        <v>11728320.699999999</v>
      </c>
    </row>
    <row r="809" spans="1:7" s="36" customFormat="1" outlineLevel="1" x14ac:dyDescent="0.25">
      <c r="A809" s="34"/>
      <c r="B809" s="90" t="s">
        <v>409</v>
      </c>
      <c r="C809" s="103" t="s">
        <v>1501</v>
      </c>
      <c r="D809" s="90"/>
      <c r="E809" s="123"/>
      <c r="F809" s="20"/>
      <c r="G809" s="20">
        <f t="shared" si="12"/>
        <v>0</v>
      </c>
    </row>
    <row r="810" spans="1:7" s="36" customFormat="1" ht="28.5" outlineLevel="1" x14ac:dyDescent="0.25">
      <c r="A810" s="34"/>
      <c r="B810" s="90" t="s">
        <v>410</v>
      </c>
      <c r="C810" s="94" t="s">
        <v>4510</v>
      </c>
      <c r="D810" s="102" t="s">
        <v>2340</v>
      </c>
      <c r="E810" s="123">
        <v>4621</v>
      </c>
      <c r="F810" s="20">
        <v>2840.7</v>
      </c>
      <c r="G810" s="20">
        <f t="shared" si="12"/>
        <v>13126874.699999999</v>
      </c>
    </row>
    <row r="811" spans="1:7" s="36" customFormat="1" ht="57" outlineLevel="1" x14ac:dyDescent="0.25">
      <c r="A811" s="34"/>
      <c r="B811" s="90" t="s">
        <v>411</v>
      </c>
      <c r="C811" s="94" t="s">
        <v>4511</v>
      </c>
      <c r="D811" s="102" t="s">
        <v>2340</v>
      </c>
      <c r="E811" s="123">
        <v>3645.07</v>
      </c>
      <c r="F811" s="20">
        <v>1042.1600000000001</v>
      </c>
      <c r="G811" s="20">
        <f t="shared" si="12"/>
        <v>3798746.15</v>
      </c>
    </row>
    <row r="812" spans="1:7" s="36" customFormat="1" ht="57" outlineLevel="1" x14ac:dyDescent="0.25">
      <c r="A812" s="34"/>
      <c r="B812" s="90" t="s">
        <v>412</v>
      </c>
      <c r="C812" s="101" t="s">
        <v>4512</v>
      </c>
      <c r="D812" s="102" t="s">
        <v>2340</v>
      </c>
      <c r="E812" s="123">
        <v>3675.56</v>
      </c>
      <c r="F812" s="20">
        <v>777.47</v>
      </c>
      <c r="G812" s="20">
        <f t="shared" si="12"/>
        <v>2857637.63</v>
      </c>
    </row>
    <row r="813" spans="1:7" s="36" customFormat="1" ht="42.75" outlineLevel="1" x14ac:dyDescent="0.25">
      <c r="A813" s="34"/>
      <c r="B813" s="90" t="s">
        <v>413</v>
      </c>
      <c r="C813" s="94" t="s">
        <v>4513</v>
      </c>
      <c r="D813" s="102" t="s">
        <v>2340</v>
      </c>
      <c r="E813" s="123">
        <v>489.6</v>
      </c>
      <c r="F813" s="20">
        <v>1472.53</v>
      </c>
      <c r="G813" s="20">
        <f t="shared" si="12"/>
        <v>720950.69</v>
      </c>
    </row>
    <row r="814" spans="1:7" s="36" customFormat="1" ht="57" outlineLevel="1" x14ac:dyDescent="0.25">
      <c r="A814" s="34"/>
      <c r="B814" s="90" t="s">
        <v>414</v>
      </c>
      <c r="C814" s="64" t="s">
        <v>4514</v>
      </c>
      <c r="D814" s="102" t="s">
        <v>2340</v>
      </c>
      <c r="E814" s="123">
        <v>14.3</v>
      </c>
      <c r="F814" s="20">
        <v>335889.25</v>
      </c>
      <c r="G814" s="20">
        <f t="shared" si="12"/>
        <v>4803216.28</v>
      </c>
    </row>
    <row r="815" spans="1:7" s="36" customFormat="1" ht="42.75" outlineLevel="1" x14ac:dyDescent="0.25">
      <c r="A815" s="34"/>
      <c r="B815" s="90" t="s">
        <v>2443</v>
      </c>
      <c r="C815" s="94" t="s">
        <v>4515</v>
      </c>
      <c r="D815" s="93" t="s">
        <v>3288</v>
      </c>
      <c r="E815" s="123">
        <v>1549.4</v>
      </c>
      <c r="F815" s="20">
        <v>232.37</v>
      </c>
      <c r="G815" s="20">
        <f t="shared" si="12"/>
        <v>360034.08</v>
      </c>
    </row>
    <row r="816" spans="1:7" s="36" customFormat="1" ht="42.75" outlineLevel="1" x14ac:dyDescent="0.25">
      <c r="A816" s="34"/>
      <c r="B816" s="90" t="s">
        <v>2444</v>
      </c>
      <c r="C816" s="94" t="s">
        <v>4516</v>
      </c>
      <c r="D816" s="93" t="s">
        <v>3288</v>
      </c>
      <c r="E816" s="123">
        <v>339.4</v>
      </c>
      <c r="F816" s="20">
        <v>2080.81</v>
      </c>
      <c r="G816" s="20">
        <f t="shared" si="12"/>
        <v>706226.91</v>
      </c>
    </row>
    <row r="817" spans="1:7" s="36" customFormat="1" ht="42.75" outlineLevel="1" x14ac:dyDescent="0.25">
      <c r="A817" s="34"/>
      <c r="B817" s="90" t="s">
        <v>2445</v>
      </c>
      <c r="C817" s="94" t="s">
        <v>4517</v>
      </c>
      <c r="D817" s="93" t="s">
        <v>3288</v>
      </c>
      <c r="E817" s="123">
        <v>365.72</v>
      </c>
      <c r="F817" s="20">
        <v>9140.83</v>
      </c>
      <c r="G817" s="20">
        <f t="shared" si="12"/>
        <v>3342984.35</v>
      </c>
    </row>
    <row r="818" spans="1:7" s="36" customFormat="1" ht="71.25" outlineLevel="1" x14ac:dyDescent="0.25">
      <c r="A818" s="34"/>
      <c r="B818" s="90" t="s">
        <v>2446</v>
      </c>
      <c r="C818" s="94" t="s">
        <v>4518</v>
      </c>
      <c r="D818" s="23" t="s">
        <v>2339</v>
      </c>
      <c r="E818" s="123">
        <v>371</v>
      </c>
      <c r="F818" s="20">
        <v>14385.61</v>
      </c>
      <c r="G818" s="20">
        <f t="shared" si="12"/>
        <v>5337061.3099999996</v>
      </c>
    </row>
    <row r="819" spans="1:7" s="36" customFormat="1" ht="42.75" outlineLevel="1" x14ac:dyDescent="0.25">
      <c r="A819" s="34"/>
      <c r="B819" s="90" t="s">
        <v>2447</v>
      </c>
      <c r="C819" s="94" t="s">
        <v>4519</v>
      </c>
      <c r="D819" s="23" t="s">
        <v>2339</v>
      </c>
      <c r="E819" s="123">
        <v>172.5</v>
      </c>
      <c r="F819" s="20">
        <v>5647.66</v>
      </c>
      <c r="G819" s="20">
        <f t="shared" si="12"/>
        <v>974221.35</v>
      </c>
    </row>
    <row r="820" spans="1:7" s="36" customFormat="1" ht="57" outlineLevel="1" x14ac:dyDescent="0.25">
      <c r="A820" s="34"/>
      <c r="B820" s="90" t="s">
        <v>2448</v>
      </c>
      <c r="C820" s="28" t="s">
        <v>4520</v>
      </c>
      <c r="D820" s="23" t="s">
        <v>2339</v>
      </c>
      <c r="E820" s="123">
        <v>56.98</v>
      </c>
      <c r="F820" s="20">
        <v>49284.08</v>
      </c>
      <c r="G820" s="20">
        <f t="shared" si="12"/>
        <v>2808206.88</v>
      </c>
    </row>
    <row r="821" spans="1:7" s="36" customFormat="1" ht="42.75" outlineLevel="1" x14ac:dyDescent="0.25">
      <c r="A821" s="34"/>
      <c r="B821" s="90" t="s">
        <v>2449</v>
      </c>
      <c r="C821" s="94" t="s">
        <v>4521</v>
      </c>
      <c r="D821" s="23" t="s">
        <v>2757</v>
      </c>
      <c r="E821" s="123">
        <v>28</v>
      </c>
      <c r="F821" s="20">
        <v>7377.11</v>
      </c>
      <c r="G821" s="20">
        <f t="shared" si="12"/>
        <v>206559.08</v>
      </c>
    </row>
    <row r="822" spans="1:7" s="35" customFormat="1" ht="42.75" outlineLevel="1" x14ac:dyDescent="0.25">
      <c r="A822" s="34"/>
      <c r="B822" s="90" t="s">
        <v>2450</v>
      </c>
      <c r="C822" s="94" t="s">
        <v>4522</v>
      </c>
      <c r="D822" s="23" t="s">
        <v>2339</v>
      </c>
      <c r="E822" s="123">
        <v>166</v>
      </c>
      <c r="F822" s="20">
        <v>696.11</v>
      </c>
      <c r="G822" s="20">
        <f t="shared" si="12"/>
        <v>115554.26</v>
      </c>
    </row>
    <row r="823" spans="1:7" s="36" customFormat="1" ht="42.75" outlineLevel="1" x14ac:dyDescent="0.25">
      <c r="A823" s="34"/>
      <c r="B823" s="90" t="s">
        <v>2451</v>
      </c>
      <c r="C823" s="92" t="s">
        <v>4523</v>
      </c>
      <c r="D823" s="23" t="s">
        <v>2339</v>
      </c>
      <c r="E823" s="123">
        <v>331</v>
      </c>
      <c r="F823" s="20">
        <v>4077.46</v>
      </c>
      <c r="G823" s="20">
        <f t="shared" si="12"/>
        <v>1349639.26</v>
      </c>
    </row>
    <row r="824" spans="1:7" s="36" customFormat="1" outlineLevel="1" x14ac:dyDescent="0.25">
      <c r="A824" s="34"/>
      <c r="B824" s="90" t="s">
        <v>2452</v>
      </c>
      <c r="C824" s="70" t="s">
        <v>1502</v>
      </c>
      <c r="D824" s="90"/>
      <c r="E824" s="123"/>
      <c r="F824" s="20"/>
      <c r="G824" s="20">
        <f t="shared" si="12"/>
        <v>0</v>
      </c>
    </row>
    <row r="825" spans="1:7" s="36" customFormat="1" ht="42.75" outlineLevel="1" x14ac:dyDescent="0.25">
      <c r="A825" s="34"/>
      <c r="B825" s="90" t="s">
        <v>2453</v>
      </c>
      <c r="C825" s="94" t="s">
        <v>4524</v>
      </c>
      <c r="D825" s="23" t="s">
        <v>3287</v>
      </c>
      <c r="E825" s="123">
        <v>16.38</v>
      </c>
      <c r="F825" s="20">
        <v>23550.97</v>
      </c>
      <c r="G825" s="20">
        <f t="shared" si="12"/>
        <v>385764.89</v>
      </c>
    </row>
    <row r="826" spans="1:7" s="35" customFormat="1" ht="28.5" outlineLevel="1" x14ac:dyDescent="0.25">
      <c r="A826" s="34"/>
      <c r="B826" s="90" t="s">
        <v>2454</v>
      </c>
      <c r="C826" s="94" t="s">
        <v>4525</v>
      </c>
      <c r="D826" s="23" t="s">
        <v>3287</v>
      </c>
      <c r="E826" s="123">
        <v>221.9</v>
      </c>
      <c r="F826" s="20">
        <v>24424.92</v>
      </c>
      <c r="G826" s="20">
        <f t="shared" si="12"/>
        <v>5419889.75</v>
      </c>
    </row>
    <row r="827" spans="1:7" s="36" customFormat="1" ht="28.5" outlineLevel="1" x14ac:dyDescent="0.25">
      <c r="A827" s="34"/>
      <c r="B827" s="90" t="s">
        <v>2455</v>
      </c>
      <c r="C827" s="94" t="s">
        <v>4526</v>
      </c>
      <c r="D827" s="102" t="s">
        <v>2340</v>
      </c>
      <c r="E827" s="123">
        <v>93.9</v>
      </c>
      <c r="F827" s="20">
        <v>1109.0899999999999</v>
      </c>
      <c r="G827" s="20">
        <f t="shared" ref="G827:G890" si="13">E827*F827</f>
        <v>104143.55</v>
      </c>
    </row>
    <row r="828" spans="1:7" s="35" customFormat="1" ht="28.5" outlineLevel="1" x14ac:dyDescent="0.25">
      <c r="A828" s="34"/>
      <c r="B828" s="90" t="s">
        <v>2456</v>
      </c>
      <c r="C828" s="94" t="s">
        <v>4526</v>
      </c>
      <c r="D828" s="102" t="s">
        <v>2340</v>
      </c>
      <c r="E828" s="123">
        <v>436.9</v>
      </c>
      <c r="F828" s="20">
        <v>2840.81</v>
      </c>
      <c r="G828" s="20">
        <f t="shared" si="13"/>
        <v>1241149.8899999999</v>
      </c>
    </row>
    <row r="829" spans="1:7" s="36" customFormat="1" ht="57" outlineLevel="1" x14ac:dyDescent="0.25">
      <c r="A829" s="34"/>
      <c r="B829" s="90" t="s">
        <v>2457</v>
      </c>
      <c r="C829" s="94" t="s">
        <v>4527</v>
      </c>
      <c r="D829" s="102" t="s">
        <v>2340</v>
      </c>
      <c r="E829" s="123">
        <v>83.74</v>
      </c>
      <c r="F829" s="20">
        <v>265.32</v>
      </c>
      <c r="G829" s="20">
        <f t="shared" si="13"/>
        <v>22217.9</v>
      </c>
    </row>
    <row r="830" spans="1:7" s="36" customFormat="1" ht="57" outlineLevel="1" x14ac:dyDescent="0.25">
      <c r="A830" s="34"/>
      <c r="B830" s="90" t="s">
        <v>2458</v>
      </c>
      <c r="C830" s="64" t="s">
        <v>4528</v>
      </c>
      <c r="D830" s="102" t="s">
        <v>2340</v>
      </c>
      <c r="E830" s="123">
        <v>243.35</v>
      </c>
      <c r="F830" s="20">
        <v>2366.84</v>
      </c>
      <c r="G830" s="20">
        <f t="shared" si="13"/>
        <v>575970.51</v>
      </c>
    </row>
    <row r="831" spans="1:7" s="36" customFormat="1" ht="57" outlineLevel="1" x14ac:dyDescent="0.25">
      <c r="A831" s="34"/>
      <c r="B831" s="90" t="s">
        <v>2459</v>
      </c>
      <c r="C831" s="94" t="s">
        <v>4529</v>
      </c>
      <c r="D831" s="102" t="s">
        <v>2340</v>
      </c>
      <c r="E831" s="123">
        <v>350.97</v>
      </c>
      <c r="F831" s="20">
        <v>1199.21</v>
      </c>
      <c r="G831" s="20">
        <f t="shared" si="13"/>
        <v>420886.73</v>
      </c>
    </row>
    <row r="832" spans="1:7" s="36" customFormat="1" ht="42.75" outlineLevel="1" x14ac:dyDescent="0.25">
      <c r="A832" s="34"/>
      <c r="B832" s="90" t="s">
        <v>2460</v>
      </c>
      <c r="C832" s="94" t="s">
        <v>4530</v>
      </c>
      <c r="D832" s="102" t="s">
        <v>2340</v>
      </c>
      <c r="E832" s="123">
        <v>372.3</v>
      </c>
      <c r="F832" s="20">
        <v>629.87</v>
      </c>
      <c r="G832" s="20">
        <f t="shared" si="13"/>
        <v>234500.6</v>
      </c>
    </row>
    <row r="833" spans="1:7" s="35" customFormat="1" ht="42.75" outlineLevel="1" x14ac:dyDescent="0.25">
      <c r="A833" s="34"/>
      <c r="B833" s="90" t="s">
        <v>2461</v>
      </c>
      <c r="C833" s="94" t="s">
        <v>4531</v>
      </c>
      <c r="D833" s="102" t="s">
        <v>2340</v>
      </c>
      <c r="E833" s="123">
        <v>25.2</v>
      </c>
      <c r="F833" s="20">
        <v>1505.31</v>
      </c>
      <c r="G833" s="20">
        <f t="shared" si="13"/>
        <v>37933.81</v>
      </c>
    </row>
    <row r="834" spans="1:7" s="36" customFormat="1" ht="28.5" outlineLevel="1" x14ac:dyDescent="0.25">
      <c r="A834" s="34"/>
      <c r="B834" s="90" t="s">
        <v>2462</v>
      </c>
      <c r="C834" s="92" t="s">
        <v>4532</v>
      </c>
      <c r="D834" s="102" t="s">
        <v>2340</v>
      </c>
      <c r="E834" s="123">
        <v>16.8</v>
      </c>
      <c r="F834" s="20">
        <v>13627.69</v>
      </c>
      <c r="G834" s="20">
        <f t="shared" si="13"/>
        <v>228945.19</v>
      </c>
    </row>
    <row r="835" spans="1:7" s="36" customFormat="1" ht="42.75" outlineLevel="1" x14ac:dyDescent="0.25">
      <c r="A835" s="34"/>
      <c r="B835" s="90" t="s">
        <v>2463</v>
      </c>
      <c r="C835" s="94" t="s">
        <v>4533</v>
      </c>
      <c r="D835" s="23" t="s">
        <v>2339</v>
      </c>
      <c r="E835" s="123">
        <v>54.62</v>
      </c>
      <c r="F835" s="20">
        <v>577.29</v>
      </c>
      <c r="G835" s="20">
        <f t="shared" si="13"/>
        <v>31531.58</v>
      </c>
    </row>
    <row r="836" spans="1:7" s="36" customFormat="1" ht="42.75" outlineLevel="1" x14ac:dyDescent="0.25">
      <c r="A836" s="34"/>
      <c r="B836" s="90" t="s">
        <v>2464</v>
      </c>
      <c r="C836" s="94" t="s">
        <v>4534</v>
      </c>
      <c r="D836" s="102" t="s">
        <v>2340</v>
      </c>
      <c r="E836" s="123">
        <v>37.14</v>
      </c>
      <c r="F836" s="20">
        <v>1152.6300000000001</v>
      </c>
      <c r="G836" s="20">
        <f t="shared" si="13"/>
        <v>42808.68</v>
      </c>
    </row>
    <row r="837" spans="1:7" s="36" customFormat="1" ht="28.5" outlineLevel="1" x14ac:dyDescent="0.25">
      <c r="A837" s="34"/>
      <c r="B837" s="90" t="s">
        <v>2465</v>
      </c>
      <c r="C837" s="94" t="s">
        <v>4535</v>
      </c>
      <c r="D837" s="23" t="s">
        <v>2757</v>
      </c>
      <c r="E837" s="123">
        <v>28</v>
      </c>
      <c r="F837" s="20">
        <v>2258.86</v>
      </c>
      <c r="G837" s="20">
        <f t="shared" si="13"/>
        <v>63248.08</v>
      </c>
    </row>
    <row r="838" spans="1:7" s="35" customFormat="1" outlineLevel="1" x14ac:dyDescent="0.25">
      <c r="A838" s="34"/>
      <c r="B838" s="90" t="s">
        <v>2466</v>
      </c>
      <c r="C838" s="103" t="s">
        <v>622</v>
      </c>
      <c r="D838" s="90"/>
      <c r="E838" s="123"/>
      <c r="F838" s="20"/>
      <c r="G838" s="20">
        <f t="shared" si="13"/>
        <v>0</v>
      </c>
    </row>
    <row r="839" spans="1:7" s="36" customFormat="1" ht="28.5" outlineLevel="1" x14ac:dyDescent="0.25">
      <c r="A839" s="34"/>
      <c r="B839" s="90" t="s">
        <v>2467</v>
      </c>
      <c r="C839" s="94" t="s">
        <v>4536</v>
      </c>
      <c r="D839" s="23" t="s">
        <v>3287</v>
      </c>
      <c r="E839" s="123">
        <v>17177.3</v>
      </c>
      <c r="F839" s="20">
        <v>1370.5</v>
      </c>
      <c r="G839" s="20">
        <f t="shared" si="13"/>
        <v>23541489.649999999</v>
      </c>
    </row>
    <row r="840" spans="1:7" s="36" customFormat="1" ht="28.5" outlineLevel="1" x14ac:dyDescent="0.25">
      <c r="A840" s="34"/>
      <c r="B840" s="90" t="s">
        <v>2468</v>
      </c>
      <c r="C840" s="94" t="s">
        <v>4537</v>
      </c>
      <c r="D840" s="102" t="s">
        <v>2340</v>
      </c>
      <c r="E840" s="123">
        <v>2946.7</v>
      </c>
      <c r="F840" s="20">
        <v>1240.23</v>
      </c>
      <c r="G840" s="20">
        <f t="shared" si="13"/>
        <v>3654585.74</v>
      </c>
    </row>
    <row r="841" spans="1:7" s="36" customFormat="1" ht="28.5" outlineLevel="1" x14ac:dyDescent="0.25">
      <c r="A841" s="34"/>
      <c r="B841" s="90" t="s">
        <v>2469</v>
      </c>
      <c r="C841" s="94" t="s">
        <v>4538</v>
      </c>
      <c r="D841" s="23" t="s">
        <v>3287</v>
      </c>
      <c r="E841" s="123">
        <v>60</v>
      </c>
      <c r="F841" s="20">
        <v>15754</v>
      </c>
      <c r="G841" s="20">
        <f t="shared" si="13"/>
        <v>945240</v>
      </c>
    </row>
    <row r="842" spans="1:7" s="36" customFormat="1" ht="28.5" outlineLevel="1" x14ac:dyDescent="0.25">
      <c r="A842" s="34"/>
      <c r="B842" s="90" t="s">
        <v>2470</v>
      </c>
      <c r="C842" s="94" t="s">
        <v>4539</v>
      </c>
      <c r="D842" s="102" t="s">
        <v>2340</v>
      </c>
      <c r="E842" s="123">
        <v>2946.7</v>
      </c>
      <c r="F842" s="20">
        <v>828.62</v>
      </c>
      <c r="G842" s="20">
        <f t="shared" si="13"/>
        <v>2441694.5499999998</v>
      </c>
    </row>
    <row r="843" spans="1:7" s="36" customFormat="1" outlineLevel="1" x14ac:dyDescent="0.25">
      <c r="A843" s="34"/>
      <c r="B843" s="90" t="s">
        <v>2471</v>
      </c>
      <c r="C843" s="103" t="s">
        <v>623</v>
      </c>
      <c r="D843" s="90"/>
      <c r="E843" s="123"/>
      <c r="F843" s="20"/>
      <c r="G843" s="20">
        <f t="shared" si="13"/>
        <v>0</v>
      </c>
    </row>
    <row r="844" spans="1:7" s="36" customFormat="1" ht="28.5" outlineLevel="1" x14ac:dyDescent="0.25">
      <c r="A844" s="34"/>
      <c r="B844" s="90" t="s">
        <v>3597</v>
      </c>
      <c r="C844" s="94" t="s">
        <v>4540</v>
      </c>
      <c r="D844" s="93" t="s">
        <v>3288</v>
      </c>
      <c r="E844" s="123">
        <v>8.1999999999999993</v>
      </c>
      <c r="F844" s="20">
        <v>32486.86</v>
      </c>
      <c r="G844" s="20">
        <f t="shared" si="13"/>
        <v>266392.25</v>
      </c>
    </row>
    <row r="845" spans="1:7" s="36" customFormat="1" outlineLevel="1" x14ac:dyDescent="0.25">
      <c r="A845" s="34"/>
      <c r="B845" s="90" t="s">
        <v>3598</v>
      </c>
      <c r="C845" s="103" t="s">
        <v>624</v>
      </c>
      <c r="D845" s="90"/>
      <c r="E845" s="123"/>
      <c r="F845" s="20"/>
      <c r="G845" s="20">
        <f t="shared" si="13"/>
        <v>0</v>
      </c>
    </row>
    <row r="846" spans="1:7" s="36" customFormat="1" ht="28.5" outlineLevel="1" x14ac:dyDescent="0.25">
      <c r="A846" s="34"/>
      <c r="B846" s="90" t="s">
        <v>3599</v>
      </c>
      <c r="C846" s="28" t="s">
        <v>4541</v>
      </c>
      <c r="D846" s="23" t="s">
        <v>3287</v>
      </c>
      <c r="E846" s="123">
        <v>29.55</v>
      </c>
      <c r="F846" s="20">
        <v>26841.59</v>
      </c>
      <c r="G846" s="20">
        <f t="shared" si="13"/>
        <v>793168.98</v>
      </c>
    </row>
    <row r="847" spans="1:7" s="36" customFormat="1" ht="28.5" outlineLevel="1" x14ac:dyDescent="0.25">
      <c r="A847" s="37"/>
      <c r="B847" s="90" t="s">
        <v>3600</v>
      </c>
      <c r="C847" s="94" t="s">
        <v>4542</v>
      </c>
      <c r="D847" s="91" t="s">
        <v>1124</v>
      </c>
      <c r="E847" s="123">
        <v>2.89</v>
      </c>
      <c r="F847" s="20">
        <v>147854.07</v>
      </c>
      <c r="G847" s="20">
        <f t="shared" si="13"/>
        <v>427298.26</v>
      </c>
    </row>
    <row r="848" spans="1:7" s="36" customFormat="1" ht="28.5" outlineLevel="1" x14ac:dyDescent="0.25">
      <c r="A848" s="34"/>
      <c r="B848" s="90" t="s">
        <v>3601</v>
      </c>
      <c r="C848" s="94" t="s">
        <v>4543</v>
      </c>
      <c r="D848" s="102" t="s">
        <v>2340</v>
      </c>
      <c r="E848" s="123">
        <v>172.7</v>
      </c>
      <c r="F848" s="20">
        <v>1109.19</v>
      </c>
      <c r="G848" s="20">
        <f t="shared" si="13"/>
        <v>191557.11</v>
      </c>
    </row>
    <row r="849" spans="1:7" s="36" customFormat="1" ht="28.5" outlineLevel="1" x14ac:dyDescent="0.25">
      <c r="A849" s="37"/>
      <c r="B849" s="90" t="s">
        <v>3602</v>
      </c>
      <c r="C849" s="94" t="s">
        <v>4544</v>
      </c>
      <c r="D849" s="102" t="s">
        <v>2340</v>
      </c>
      <c r="E849" s="123">
        <v>277.39999999999998</v>
      </c>
      <c r="F849" s="20">
        <v>828.71</v>
      </c>
      <c r="G849" s="20">
        <f t="shared" si="13"/>
        <v>229884.15</v>
      </c>
    </row>
    <row r="850" spans="1:7" s="36" customFormat="1" outlineLevel="1" x14ac:dyDescent="0.25">
      <c r="A850" s="34"/>
      <c r="B850" s="90" t="s">
        <v>3603</v>
      </c>
      <c r="C850" s="103" t="s">
        <v>625</v>
      </c>
      <c r="D850" s="90"/>
      <c r="E850" s="123"/>
      <c r="F850" s="20"/>
      <c r="G850" s="20">
        <f t="shared" si="13"/>
        <v>0</v>
      </c>
    </row>
    <row r="851" spans="1:7" s="36" customFormat="1" ht="28.5" outlineLevel="1" x14ac:dyDescent="0.25">
      <c r="A851" s="34"/>
      <c r="B851" s="90" t="s">
        <v>3604</v>
      </c>
      <c r="C851" s="94" t="s">
        <v>4545</v>
      </c>
      <c r="D851" s="23" t="s">
        <v>3287</v>
      </c>
      <c r="E851" s="123">
        <v>156.80000000000001</v>
      </c>
      <c r="F851" s="20">
        <v>23843.19</v>
      </c>
      <c r="G851" s="20">
        <f t="shared" si="13"/>
        <v>3738612.19</v>
      </c>
    </row>
    <row r="852" spans="1:7" s="36" customFormat="1" ht="28.5" outlineLevel="1" x14ac:dyDescent="0.25">
      <c r="A852" s="34"/>
      <c r="B852" s="90" t="s">
        <v>3605</v>
      </c>
      <c r="C852" s="94" t="s">
        <v>4546</v>
      </c>
      <c r="D852" s="102" t="s">
        <v>2340</v>
      </c>
      <c r="E852" s="123">
        <v>121.5</v>
      </c>
      <c r="F852" s="20">
        <v>1109.07</v>
      </c>
      <c r="G852" s="20">
        <f t="shared" si="13"/>
        <v>134752.01</v>
      </c>
    </row>
    <row r="853" spans="1:7" s="36" customFormat="1" ht="28.5" outlineLevel="1" x14ac:dyDescent="0.25">
      <c r="A853" s="34"/>
      <c r="B853" s="90" t="s">
        <v>3606</v>
      </c>
      <c r="C853" s="94" t="s">
        <v>4547</v>
      </c>
      <c r="D853" s="23" t="s">
        <v>3287</v>
      </c>
      <c r="E853" s="123">
        <v>263</v>
      </c>
      <c r="F853" s="20">
        <v>1742.81</v>
      </c>
      <c r="G853" s="20">
        <f t="shared" si="13"/>
        <v>458359.03</v>
      </c>
    </row>
    <row r="854" spans="1:7" s="36" customFormat="1" ht="42.75" outlineLevel="1" x14ac:dyDescent="0.25">
      <c r="A854" s="34"/>
      <c r="B854" s="90" t="s">
        <v>3607</v>
      </c>
      <c r="C854" s="94" t="s">
        <v>4548</v>
      </c>
      <c r="D854" s="23" t="s">
        <v>3287</v>
      </c>
      <c r="E854" s="123">
        <v>25.5</v>
      </c>
      <c r="F854" s="20">
        <v>48383.33</v>
      </c>
      <c r="G854" s="20">
        <f t="shared" si="13"/>
        <v>1233774.92</v>
      </c>
    </row>
    <row r="855" spans="1:7" s="36" customFormat="1" ht="42.75" outlineLevel="1" x14ac:dyDescent="0.25">
      <c r="A855" s="34"/>
      <c r="B855" s="90" t="s">
        <v>3608</v>
      </c>
      <c r="C855" s="94" t="s">
        <v>4549</v>
      </c>
      <c r="D855" s="102" t="s">
        <v>2340</v>
      </c>
      <c r="E855" s="123">
        <v>191.2</v>
      </c>
      <c r="F855" s="20">
        <v>828.7</v>
      </c>
      <c r="G855" s="20">
        <f t="shared" si="13"/>
        <v>158447.44</v>
      </c>
    </row>
    <row r="856" spans="1:7" s="36" customFormat="1" ht="28.5" outlineLevel="1" x14ac:dyDescent="0.25">
      <c r="A856" s="34"/>
      <c r="B856" s="90" t="s">
        <v>3609</v>
      </c>
      <c r="C856" s="103" t="s">
        <v>626</v>
      </c>
      <c r="D856" s="91"/>
      <c r="E856" s="123"/>
      <c r="F856" s="91"/>
      <c r="G856" s="20">
        <f t="shared" si="13"/>
        <v>0</v>
      </c>
    </row>
    <row r="857" spans="1:7" s="36" customFormat="1" outlineLevel="1" x14ac:dyDescent="0.2">
      <c r="A857" s="34"/>
      <c r="B857" s="90" t="s">
        <v>3610</v>
      </c>
      <c r="C857" s="70" t="s">
        <v>3000</v>
      </c>
      <c r="D857" s="88"/>
      <c r="E857" s="137"/>
      <c r="F857" s="126"/>
      <c r="G857" s="20">
        <f t="shared" si="13"/>
        <v>0</v>
      </c>
    </row>
    <row r="858" spans="1:7" s="36" customFormat="1" ht="42.75" outlineLevel="1" x14ac:dyDescent="0.25">
      <c r="A858" s="34"/>
      <c r="B858" s="90" t="s">
        <v>3611</v>
      </c>
      <c r="C858" s="94" t="s">
        <v>4550</v>
      </c>
      <c r="D858" s="23" t="s">
        <v>3287</v>
      </c>
      <c r="E858" s="123">
        <v>390.4</v>
      </c>
      <c r="F858" s="20">
        <v>46565.13</v>
      </c>
      <c r="G858" s="20">
        <f t="shared" si="13"/>
        <v>18179026.75</v>
      </c>
    </row>
    <row r="859" spans="1:7" s="36" customFormat="1" ht="42.75" outlineLevel="1" x14ac:dyDescent="0.25">
      <c r="A859" s="34"/>
      <c r="B859" s="90" t="s">
        <v>3612</v>
      </c>
      <c r="C859" s="92" t="s">
        <v>4551</v>
      </c>
      <c r="D859" s="23" t="s">
        <v>3287</v>
      </c>
      <c r="E859" s="123">
        <v>508</v>
      </c>
      <c r="F859" s="20">
        <v>23387.32</v>
      </c>
      <c r="G859" s="20">
        <f t="shared" si="13"/>
        <v>11880758.560000001</v>
      </c>
    </row>
    <row r="860" spans="1:7" s="36" customFormat="1" ht="42.75" outlineLevel="1" x14ac:dyDescent="0.25">
      <c r="A860" s="34"/>
      <c r="B860" s="90" t="s">
        <v>3613</v>
      </c>
      <c r="C860" s="92" t="s">
        <v>4552</v>
      </c>
      <c r="D860" s="23" t="s">
        <v>3287</v>
      </c>
      <c r="E860" s="123">
        <v>166.4</v>
      </c>
      <c r="F860" s="20">
        <v>56135.72</v>
      </c>
      <c r="G860" s="20">
        <f t="shared" si="13"/>
        <v>9340983.8100000005</v>
      </c>
    </row>
    <row r="861" spans="1:7" s="36" customFormat="1" ht="57" outlineLevel="1" x14ac:dyDescent="0.25">
      <c r="A861" s="34"/>
      <c r="B861" s="90" t="s">
        <v>3614</v>
      </c>
      <c r="C861" s="92" t="s">
        <v>4553</v>
      </c>
      <c r="D861" s="23" t="s">
        <v>3287</v>
      </c>
      <c r="E861" s="123">
        <v>252</v>
      </c>
      <c r="F861" s="20">
        <v>56766.03</v>
      </c>
      <c r="G861" s="20">
        <f t="shared" si="13"/>
        <v>14305039.560000001</v>
      </c>
    </row>
    <row r="862" spans="1:7" s="36" customFormat="1" ht="42.75" outlineLevel="1" x14ac:dyDescent="0.25">
      <c r="A862" s="34"/>
      <c r="B862" s="90" t="s">
        <v>3615</v>
      </c>
      <c r="C862" s="94" t="s">
        <v>4554</v>
      </c>
      <c r="D862" s="102" t="s">
        <v>2340</v>
      </c>
      <c r="E862" s="123">
        <v>1070</v>
      </c>
      <c r="F862" s="20">
        <v>1102.73</v>
      </c>
      <c r="G862" s="20">
        <f t="shared" si="13"/>
        <v>1179921.1000000001</v>
      </c>
    </row>
    <row r="863" spans="1:7" s="36" customFormat="1" ht="42.75" outlineLevel="1" x14ac:dyDescent="0.25">
      <c r="A863" s="34"/>
      <c r="B863" s="90" t="s">
        <v>3616</v>
      </c>
      <c r="C863" s="92" t="s">
        <v>4555</v>
      </c>
      <c r="D863" s="102" t="s">
        <v>2340</v>
      </c>
      <c r="E863" s="123">
        <v>306</v>
      </c>
      <c r="F863" s="20">
        <v>1000.9</v>
      </c>
      <c r="G863" s="20">
        <f t="shared" si="13"/>
        <v>306275.40000000002</v>
      </c>
    </row>
    <row r="864" spans="1:7" s="36" customFormat="1" outlineLevel="1" x14ac:dyDescent="0.25">
      <c r="A864" s="34"/>
      <c r="B864" s="90" t="s">
        <v>3617</v>
      </c>
      <c r="C864" s="70" t="s">
        <v>1499</v>
      </c>
      <c r="D864" s="88"/>
      <c r="E864" s="123"/>
      <c r="F864" s="20"/>
      <c r="G864" s="20">
        <f t="shared" si="13"/>
        <v>0</v>
      </c>
    </row>
    <row r="865" spans="1:7" s="36" customFormat="1" ht="42.75" outlineLevel="1" x14ac:dyDescent="0.25">
      <c r="A865" s="34"/>
      <c r="B865" s="90" t="s">
        <v>3618</v>
      </c>
      <c r="C865" s="94" t="s">
        <v>4556</v>
      </c>
      <c r="D865" s="23" t="s">
        <v>3287</v>
      </c>
      <c r="E865" s="123">
        <v>241.92</v>
      </c>
      <c r="F865" s="20">
        <v>40898.86</v>
      </c>
      <c r="G865" s="20">
        <f t="shared" si="13"/>
        <v>9894252.2100000009</v>
      </c>
    </row>
    <row r="866" spans="1:7" s="36" customFormat="1" ht="42.75" outlineLevel="1" x14ac:dyDescent="0.25">
      <c r="A866" s="34"/>
      <c r="B866" s="90" t="s">
        <v>3619</v>
      </c>
      <c r="C866" s="92" t="s">
        <v>4557</v>
      </c>
      <c r="D866" s="23" t="s">
        <v>3287</v>
      </c>
      <c r="E866" s="123">
        <v>294.39999999999998</v>
      </c>
      <c r="F866" s="20">
        <v>23979.66</v>
      </c>
      <c r="G866" s="20">
        <f t="shared" si="13"/>
        <v>7059611.9000000004</v>
      </c>
    </row>
    <row r="867" spans="1:7" s="35" customFormat="1" ht="42.75" outlineLevel="1" x14ac:dyDescent="0.25">
      <c r="A867" s="34"/>
      <c r="B867" s="90" t="s">
        <v>3620</v>
      </c>
      <c r="C867" s="92" t="s">
        <v>4558</v>
      </c>
      <c r="D867" s="23" t="s">
        <v>3287</v>
      </c>
      <c r="E867" s="123">
        <v>190</v>
      </c>
      <c r="F867" s="20">
        <v>57285.83</v>
      </c>
      <c r="G867" s="20">
        <f t="shared" si="13"/>
        <v>10884307.699999999</v>
      </c>
    </row>
    <row r="868" spans="1:7" s="36" customFormat="1" ht="42.75" outlineLevel="1" x14ac:dyDescent="0.25">
      <c r="A868" s="34"/>
      <c r="B868" s="90" t="s">
        <v>3621</v>
      </c>
      <c r="C868" s="92" t="s">
        <v>4559</v>
      </c>
      <c r="D868" s="23" t="s">
        <v>3287</v>
      </c>
      <c r="E868" s="123">
        <v>3.1</v>
      </c>
      <c r="F868" s="20">
        <v>59922.3</v>
      </c>
      <c r="G868" s="20">
        <f t="shared" si="13"/>
        <v>185759.13</v>
      </c>
    </row>
    <row r="869" spans="1:7" s="36" customFormat="1" ht="42.75" outlineLevel="1" x14ac:dyDescent="0.25">
      <c r="A869" s="34"/>
      <c r="B869" s="90" t="s">
        <v>3622</v>
      </c>
      <c r="C869" s="94" t="s">
        <v>4560</v>
      </c>
      <c r="D869" s="102" t="s">
        <v>2340</v>
      </c>
      <c r="E869" s="123">
        <v>171</v>
      </c>
      <c r="F869" s="20">
        <v>1102.72</v>
      </c>
      <c r="G869" s="20">
        <f t="shared" si="13"/>
        <v>188565.12</v>
      </c>
    </row>
    <row r="870" spans="1:7" s="36" customFormat="1" ht="42.75" outlineLevel="1" x14ac:dyDescent="0.25">
      <c r="A870" s="34"/>
      <c r="B870" s="90" t="s">
        <v>3623</v>
      </c>
      <c r="C870" s="92" t="s">
        <v>4561</v>
      </c>
      <c r="D870" s="102" t="s">
        <v>2340</v>
      </c>
      <c r="E870" s="123">
        <v>956</v>
      </c>
      <c r="F870" s="20">
        <v>823.81</v>
      </c>
      <c r="G870" s="20">
        <f t="shared" si="13"/>
        <v>787562.36</v>
      </c>
    </row>
    <row r="871" spans="1:7" s="35" customFormat="1" ht="28.5" outlineLevel="1" x14ac:dyDescent="0.25">
      <c r="A871" s="34"/>
      <c r="B871" s="90" t="s">
        <v>3624</v>
      </c>
      <c r="C871" s="70" t="s">
        <v>627</v>
      </c>
      <c r="D871" s="88"/>
      <c r="E871" s="123"/>
      <c r="F871" s="20"/>
      <c r="G871" s="20">
        <f t="shared" si="13"/>
        <v>0</v>
      </c>
    </row>
    <row r="872" spans="1:7" s="35" customFormat="1" ht="42.75" outlineLevel="1" x14ac:dyDescent="0.25">
      <c r="A872" s="34"/>
      <c r="B872" s="90" t="s">
        <v>3625</v>
      </c>
      <c r="C872" s="92" t="s">
        <v>4562</v>
      </c>
      <c r="D872" s="91" t="s">
        <v>1124</v>
      </c>
      <c r="E872" s="123">
        <v>592.79999999999995</v>
      </c>
      <c r="F872" s="20">
        <v>343121.6</v>
      </c>
      <c r="G872" s="20">
        <f t="shared" si="13"/>
        <v>203402484.47999999</v>
      </c>
    </row>
    <row r="873" spans="1:7" s="36" customFormat="1" ht="42.75" outlineLevel="1" x14ac:dyDescent="0.25">
      <c r="A873" s="34"/>
      <c r="B873" s="90" t="s">
        <v>3626</v>
      </c>
      <c r="C873" s="92" t="s">
        <v>4563</v>
      </c>
      <c r="D873" s="23" t="s">
        <v>2757</v>
      </c>
      <c r="E873" s="123">
        <v>8</v>
      </c>
      <c r="F873" s="20">
        <v>3914311.1</v>
      </c>
      <c r="G873" s="20">
        <f t="shared" si="13"/>
        <v>31314488.800000001</v>
      </c>
    </row>
    <row r="874" spans="1:7" s="35" customFormat="1" ht="42.75" outlineLevel="1" x14ac:dyDescent="0.25">
      <c r="A874" s="34"/>
      <c r="B874" s="90" t="s">
        <v>3627</v>
      </c>
      <c r="C874" s="156" t="s">
        <v>4564</v>
      </c>
      <c r="D874" s="23" t="s">
        <v>2757</v>
      </c>
      <c r="E874" s="123">
        <v>8</v>
      </c>
      <c r="F874" s="20">
        <v>465547.08</v>
      </c>
      <c r="G874" s="20">
        <f t="shared" si="13"/>
        <v>3724376.64</v>
      </c>
    </row>
    <row r="875" spans="1:7" s="35" customFormat="1" ht="42.75" outlineLevel="1" x14ac:dyDescent="0.25">
      <c r="A875" s="34"/>
      <c r="B875" s="90" t="s">
        <v>3628</v>
      </c>
      <c r="C875" s="92" t="s">
        <v>4565</v>
      </c>
      <c r="D875" s="23" t="s">
        <v>2757</v>
      </c>
      <c r="E875" s="123">
        <v>4</v>
      </c>
      <c r="F875" s="20">
        <v>386062.93</v>
      </c>
      <c r="G875" s="20">
        <f t="shared" si="13"/>
        <v>1544251.72</v>
      </c>
    </row>
    <row r="876" spans="1:7" s="36" customFormat="1" ht="42.75" outlineLevel="1" x14ac:dyDescent="0.25">
      <c r="A876" s="34"/>
      <c r="B876" s="90" t="s">
        <v>3629</v>
      </c>
      <c r="C876" s="92" t="s">
        <v>4566</v>
      </c>
      <c r="D876" s="23" t="s">
        <v>2757</v>
      </c>
      <c r="E876" s="123">
        <v>4</v>
      </c>
      <c r="F876" s="20">
        <v>413626.18</v>
      </c>
      <c r="G876" s="20">
        <f t="shared" si="13"/>
        <v>1654504.72</v>
      </c>
    </row>
    <row r="877" spans="1:7" s="35" customFormat="1" ht="42.75" outlineLevel="1" x14ac:dyDescent="0.25">
      <c r="A877" s="34"/>
      <c r="B877" s="90" t="s">
        <v>3630</v>
      </c>
      <c r="C877" s="92" t="s">
        <v>4567</v>
      </c>
      <c r="D877" s="102" t="s">
        <v>2340</v>
      </c>
      <c r="E877" s="123">
        <v>10481.799999999999</v>
      </c>
      <c r="F877" s="20">
        <v>1888.06</v>
      </c>
      <c r="G877" s="20">
        <f t="shared" si="13"/>
        <v>19790267.309999999</v>
      </c>
    </row>
    <row r="878" spans="1:7" s="35" customFormat="1" ht="42.75" outlineLevel="1" x14ac:dyDescent="0.25">
      <c r="A878" s="34"/>
      <c r="B878" s="90" t="s">
        <v>3631</v>
      </c>
      <c r="C878" s="92" t="s">
        <v>4568</v>
      </c>
      <c r="D878" s="23" t="s">
        <v>3287</v>
      </c>
      <c r="E878" s="123">
        <v>705</v>
      </c>
      <c r="F878" s="20">
        <v>72523.520000000004</v>
      </c>
      <c r="G878" s="20">
        <f t="shared" si="13"/>
        <v>51129081.600000001</v>
      </c>
    </row>
    <row r="879" spans="1:7" s="35" customFormat="1" ht="42.75" outlineLevel="1" x14ac:dyDescent="0.25">
      <c r="A879" s="34"/>
      <c r="B879" s="90" t="s">
        <v>3632</v>
      </c>
      <c r="C879" s="92" t="s">
        <v>4569</v>
      </c>
      <c r="D879" s="23" t="s">
        <v>2757</v>
      </c>
      <c r="E879" s="123">
        <v>40</v>
      </c>
      <c r="F879" s="20">
        <v>7337.26</v>
      </c>
      <c r="G879" s="20">
        <f t="shared" si="13"/>
        <v>293490.40000000002</v>
      </c>
    </row>
    <row r="880" spans="1:7" s="36" customFormat="1" ht="42.75" outlineLevel="1" x14ac:dyDescent="0.25">
      <c r="A880" s="34"/>
      <c r="B880" s="90" t="s">
        <v>3633</v>
      </c>
      <c r="C880" s="92" t="s">
        <v>4570</v>
      </c>
      <c r="D880" s="23" t="s">
        <v>3287</v>
      </c>
      <c r="E880" s="123">
        <v>9.4</v>
      </c>
      <c r="F880" s="20">
        <v>22187.73</v>
      </c>
      <c r="G880" s="20">
        <f t="shared" si="13"/>
        <v>208564.66</v>
      </c>
    </row>
    <row r="881" spans="1:7" s="36" customFormat="1" ht="42.75" outlineLevel="1" x14ac:dyDescent="0.25">
      <c r="A881" s="34"/>
      <c r="B881" s="90" t="s">
        <v>3634</v>
      </c>
      <c r="C881" s="92" t="s">
        <v>4571</v>
      </c>
      <c r="D881" s="102" t="s">
        <v>2340</v>
      </c>
      <c r="E881" s="123">
        <v>294.3</v>
      </c>
      <c r="F881" s="20">
        <v>1996.74</v>
      </c>
      <c r="G881" s="20">
        <f t="shared" si="13"/>
        <v>587640.57999999996</v>
      </c>
    </row>
    <row r="882" spans="1:7" s="36" customFormat="1" outlineLevel="1" x14ac:dyDescent="0.25">
      <c r="A882" s="34"/>
      <c r="B882" s="90" t="s">
        <v>3635</v>
      </c>
      <c r="C882" s="70" t="s">
        <v>1501</v>
      </c>
      <c r="D882" s="88"/>
      <c r="E882" s="123"/>
      <c r="F882" s="20"/>
      <c r="G882" s="20">
        <f t="shared" si="13"/>
        <v>0</v>
      </c>
    </row>
    <row r="883" spans="1:7" s="36" customFormat="1" ht="42.75" outlineLevel="1" x14ac:dyDescent="0.25">
      <c r="A883" s="34"/>
      <c r="B883" s="90" t="s">
        <v>3636</v>
      </c>
      <c r="C883" s="94" t="s">
        <v>4572</v>
      </c>
      <c r="D883" s="102" t="s">
        <v>2340</v>
      </c>
      <c r="E883" s="123">
        <v>2766</v>
      </c>
      <c r="F883" s="20">
        <v>2824.12</v>
      </c>
      <c r="G883" s="20">
        <f t="shared" si="13"/>
        <v>7811515.9199999999</v>
      </c>
    </row>
    <row r="884" spans="1:7" s="35" customFormat="1" ht="57" outlineLevel="1" x14ac:dyDescent="0.25">
      <c r="A884" s="34"/>
      <c r="B884" s="90" t="s">
        <v>3637</v>
      </c>
      <c r="C884" s="92" t="s">
        <v>4573</v>
      </c>
      <c r="D884" s="102" t="s">
        <v>2340</v>
      </c>
      <c r="E884" s="123">
        <v>2258.6</v>
      </c>
      <c r="F884" s="20">
        <v>1028.9000000000001</v>
      </c>
      <c r="G884" s="20">
        <f t="shared" si="13"/>
        <v>2323873.54</v>
      </c>
    </row>
    <row r="885" spans="1:7" s="35" customFormat="1" ht="57" outlineLevel="1" x14ac:dyDescent="0.25">
      <c r="A885" s="34"/>
      <c r="B885" s="90" t="s">
        <v>3638</v>
      </c>
      <c r="C885" s="101" t="s">
        <v>4575</v>
      </c>
      <c r="D885" s="102" t="s">
        <v>2340</v>
      </c>
      <c r="E885" s="123">
        <v>2301</v>
      </c>
      <c r="F885" s="20">
        <v>772.81</v>
      </c>
      <c r="G885" s="20">
        <f t="shared" si="13"/>
        <v>1778235.81</v>
      </c>
    </row>
    <row r="886" spans="1:7" s="35" customFormat="1" ht="71.25" outlineLevel="1" x14ac:dyDescent="0.25">
      <c r="A886" s="34"/>
      <c r="B886" s="90" t="s">
        <v>3639</v>
      </c>
      <c r="C886" s="92" t="s">
        <v>4574</v>
      </c>
      <c r="D886" s="102" t="s">
        <v>2340</v>
      </c>
      <c r="E886" s="123">
        <v>301.2</v>
      </c>
      <c r="F886" s="20">
        <v>1474.69</v>
      </c>
      <c r="G886" s="20">
        <f t="shared" si="13"/>
        <v>444176.63</v>
      </c>
    </row>
    <row r="887" spans="1:7" s="36" customFormat="1" ht="42.75" outlineLevel="1" x14ac:dyDescent="0.25">
      <c r="A887" s="34"/>
      <c r="B887" s="90" t="s">
        <v>3640</v>
      </c>
      <c r="C887" s="92" t="s">
        <v>4576</v>
      </c>
      <c r="D887" s="23" t="s">
        <v>2339</v>
      </c>
      <c r="E887" s="123">
        <v>212.1</v>
      </c>
      <c r="F887" s="20">
        <v>2101.5500000000002</v>
      </c>
      <c r="G887" s="20">
        <f t="shared" si="13"/>
        <v>445738.76</v>
      </c>
    </row>
    <row r="888" spans="1:7" s="36" customFormat="1" ht="42.75" outlineLevel="1" x14ac:dyDescent="0.25">
      <c r="A888" s="34"/>
      <c r="B888" s="90" t="s">
        <v>3641</v>
      </c>
      <c r="C888" s="92" t="s">
        <v>4577</v>
      </c>
      <c r="D888" s="23" t="s">
        <v>2339</v>
      </c>
      <c r="E888" s="123">
        <v>442.8</v>
      </c>
      <c r="F888" s="20">
        <v>223.21</v>
      </c>
      <c r="G888" s="20">
        <f t="shared" si="13"/>
        <v>98837.39</v>
      </c>
    </row>
    <row r="889" spans="1:7" s="36" customFormat="1" ht="57" outlineLevel="1" x14ac:dyDescent="0.25">
      <c r="A889" s="34"/>
      <c r="B889" s="90" t="s">
        <v>3642</v>
      </c>
      <c r="C889" s="92" t="s">
        <v>4578</v>
      </c>
      <c r="D889" s="23" t="s">
        <v>2339</v>
      </c>
      <c r="E889" s="123">
        <v>245.86</v>
      </c>
      <c r="F889" s="20">
        <v>10336.93</v>
      </c>
      <c r="G889" s="20">
        <f t="shared" si="13"/>
        <v>2541437.61</v>
      </c>
    </row>
    <row r="890" spans="1:7" s="36" customFormat="1" ht="71.25" outlineLevel="1" x14ac:dyDescent="0.25">
      <c r="A890" s="34"/>
      <c r="B890" s="90" t="s">
        <v>3643</v>
      </c>
      <c r="C890" s="92" t="s">
        <v>4579</v>
      </c>
      <c r="D890" s="23" t="s">
        <v>2339</v>
      </c>
      <c r="E890" s="123">
        <v>245.86</v>
      </c>
      <c r="F890" s="20">
        <v>14701.18</v>
      </c>
      <c r="G890" s="20">
        <f t="shared" si="13"/>
        <v>3614432.11</v>
      </c>
    </row>
    <row r="891" spans="1:7" s="36" customFormat="1" ht="42.75" outlineLevel="1" x14ac:dyDescent="0.25">
      <c r="A891" s="34"/>
      <c r="B891" s="90" t="s">
        <v>3644</v>
      </c>
      <c r="C891" s="94" t="s">
        <v>4580</v>
      </c>
      <c r="D891" s="23" t="s">
        <v>2339</v>
      </c>
      <c r="E891" s="123">
        <v>245.86</v>
      </c>
      <c r="F891" s="20">
        <v>5599.35</v>
      </c>
      <c r="G891" s="20">
        <f t="shared" ref="G891:G954" si="14">E891*F891</f>
        <v>1376656.19</v>
      </c>
    </row>
    <row r="892" spans="1:7" s="36" customFormat="1" ht="57" outlineLevel="1" x14ac:dyDescent="0.25">
      <c r="A892" s="34"/>
      <c r="B892" s="90" t="s">
        <v>3645</v>
      </c>
      <c r="C892" s="92" t="s">
        <v>4581</v>
      </c>
      <c r="D892" s="23" t="s">
        <v>2339</v>
      </c>
      <c r="E892" s="123">
        <v>53.08</v>
      </c>
      <c r="F892" s="20">
        <v>52857.99</v>
      </c>
      <c r="G892" s="20">
        <f t="shared" si="14"/>
        <v>2805702.11</v>
      </c>
    </row>
    <row r="893" spans="1:7" s="36" customFormat="1" ht="71.25" outlineLevel="1" x14ac:dyDescent="0.25">
      <c r="A893" s="34"/>
      <c r="B893" s="90" t="s">
        <v>3646</v>
      </c>
      <c r="C893" s="92" t="s">
        <v>4582</v>
      </c>
      <c r="D893" s="102" t="s">
        <v>2340</v>
      </c>
      <c r="E893" s="123">
        <v>24.54</v>
      </c>
      <c r="F893" s="20">
        <v>338767.82</v>
      </c>
      <c r="G893" s="20">
        <f t="shared" si="14"/>
        <v>8313362.2999999998</v>
      </c>
    </row>
    <row r="894" spans="1:7" s="36" customFormat="1" ht="42.75" outlineLevel="1" x14ac:dyDescent="0.25">
      <c r="A894" s="34"/>
      <c r="B894" s="90" t="s">
        <v>3647</v>
      </c>
      <c r="C894" s="92" t="s">
        <v>4583</v>
      </c>
      <c r="D894" s="23" t="s">
        <v>2339</v>
      </c>
      <c r="E894" s="123">
        <v>218</v>
      </c>
      <c r="F894" s="20">
        <v>4057.59</v>
      </c>
      <c r="G894" s="20">
        <f t="shared" si="14"/>
        <v>884554.62</v>
      </c>
    </row>
    <row r="895" spans="1:7" s="36" customFormat="1" ht="42.75" outlineLevel="1" x14ac:dyDescent="0.25">
      <c r="A895" s="34"/>
      <c r="B895" s="90" t="s">
        <v>3648</v>
      </c>
      <c r="C895" s="92" t="s">
        <v>4584</v>
      </c>
      <c r="D895" s="23" t="s">
        <v>2339</v>
      </c>
      <c r="E895" s="123">
        <v>218</v>
      </c>
      <c r="F895" s="20">
        <v>5076.97</v>
      </c>
      <c r="G895" s="20">
        <f t="shared" si="14"/>
        <v>1106779.46</v>
      </c>
    </row>
    <row r="896" spans="1:7" s="36" customFormat="1" outlineLevel="1" x14ac:dyDescent="0.25">
      <c r="A896" s="34"/>
      <c r="B896" s="90" t="s">
        <v>3649</v>
      </c>
      <c r="C896" s="70" t="s">
        <v>1502</v>
      </c>
      <c r="D896" s="88"/>
      <c r="E896" s="123"/>
      <c r="F896" s="20"/>
      <c r="G896" s="20">
        <f t="shared" si="14"/>
        <v>0</v>
      </c>
    </row>
    <row r="897" spans="1:7" s="36" customFormat="1" ht="42.75" outlineLevel="1" x14ac:dyDescent="0.25">
      <c r="A897" s="34"/>
      <c r="B897" s="90" t="s">
        <v>3858</v>
      </c>
      <c r="C897" s="92" t="s">
        <v>4585</v>
      </c>
      <c r="D897" s="23" t="s">
        <v>3287</v>
      </c>
      <c r="E897" s="123">
        <v>16.8</v>
      </c>
      <c r="F897" s="20">
        <v>21210.03</v>
      </c>
      <c r="G897" s="20">
        <f t="shared" si="14"/>
        <v>356328.5</v>
      </c>
    </row>
    <row r="898" spans="1:7" s="36" customFormat="1" ht="57" outlineLevel="1" x14ac:dyDescent="0.25">
      <c r="A898" s="34"/>
      <c r="B898" s="90" t="s">
        <v>3859</v>
      </c>
      <c r="C898" s="92" t="s">
        <v>4586</v>
      </c>
      <c r="D898" s="23" t="s">
        <v>3287</v>
      </c>
      <c r="E898" s="123">
        <v>225</v>
      </c>
      <c r="F898" s="20">
        <v>21095.62</v>
      </c>
      <c r="G898" s="20">
        <f t="shared" si="14"/>
        <v>4746514.5</v>
      </c>
    </row>
    <row r="899" spans="1:7" s="35" customFormat="1" ht="57" outlineLevel="1" x14ac:dyDescent="0.25">
      <c r="A899" s="34"/>
      <c r="B899" s="90" t="s">
        <v>3860</v>
      </c>
      <c r="C899" s="94" t="s">
        <v>4587</v>
      </c>
      <c r="D899" s="102" t="s">
        <v>2340</v>
      </c>
      <c r="E899" s="123">
        <v>32.200000000000003</v>
      </c>
      <c r="F899" s="20">
        <v>1102.95</v>
      </c>
      <c r="G899" s="20">
        <f t="shared" si="14"/>
        <v>35514.99</v>
      </c>
    </row>
    <row r="900" spans="1:7" s="35" customFormat="1" ht="57" outlineLevel="1" x14ac:dyDescent="0.25">
      <c r="A900" s="34"/>
      <c r="B900" s="90" t="s">
        <v>3861</v>
      </c>
      <c r="C900" s="92" t="s">
        <v>4588</v>
      </c>
      <c r="D900" s="102" t="s">
        <v>2340</v>
      </c>
      <c r="E900" s="123">
        <v>424.64</v>
      </c>
      <c r="F900" s="20">
        <v>2824.15</v>
      </c>
      <c r="G900" s="20">
        <f t="shared" si="14"/>
        <v>1199247.06</v>
      </c>
    </row>
    <row r="901" spans="1:7" s="36" customFormat="1" ht="57" outlineLevel="1" x14ac:dyDescent="0.25">
      <c r="A901" s="34"/>
      <c r="B901" s="90" t="s">
        <v>3862</v>
      </c>
      <c r="C901" s="92" t="s">
        <v>4589</v>
      </c>
      <c r="D901" s="23" t="s">
        <v>3287</v>
      </c>
      <c r="E901" s="123">
        <v>9.1999999999999993</v>
      </c>
      <c r="F901" s="20">
        <v>2067.6799999999998</v>
      </c>
      <c r="G901" s="20">
        <f t="shared" si="14"/>
        <v>19022.66</v>
      </c>
    </row>
    <row r="902" spans="1:7" s="36" customFormat="1" ht="85.5" outlineLevel="1" x14ac:dyDescent="0.25">
      <c r="A902" s="34"/>
      <c r="B902" s="90" t="s">
        <v>3863</v>
      </c>
      <c r="C902" s="92" t="s">
        <v>4590</v>
      </c>
      <c r="D902" s="102" t="s">
        <v>2340</v>
      </c>
      <c r="E902" s="123">
        <v>149.69999999999999</v>
      </c>
      <c r="F902" s="20">
        <v>2861.74</v>
      </c>
      <c r="G902" s="20">
        <f t="shared" si="14"/>
        <v>428402.48</v>
      </c>
    </row>
    <row r="903" spans="1:7" s="36" customFormat="1" ht="71.25" outlineLevel="1" x14ac:dyDescent="0.25">
      <c r="A903" s="34"/>
      <c r="B903" s="90" t="s">
        <v>3864</v>
      </c>
      <c r="C903" s="92" t="s">
        <v>4591</v>
      </c>
      <c r="D903" s="102" t="s">
        <v>2340</v>
      </c>
      <c r="E903" s="123">
        <v>294.60000000000002</v>
      </c>
      <c r="F903" s="20">
        <v>2091.56</v>
      </c>
      <c r="G903" s="20">
        <f t="shared" si="14"/>
        <v>616173.57999999996</v>
      </c>
    </row>
    <row r="904" spans="1:7" s="36" customFormat="1" ht="71.25" outlineLevel="1" x14ac:dyDescent="0.25">
      <c r="A904" s="34"/>
      <c r="B904" s="90" t="s">
        <v>3865</v>
      </c>
      <c r="C904" s="94" t="s">
        <v>4592</v>
      </c>
      <c r="D904" s="102" t="s">
        <v>2340</v>
      </c>
      <c r="E904" s="123">
        <v>366</v>
      </c>
      <c r="F904" s="20">
        <v>630.9</v>
      </c>
      <c r="G904" s="20">
        <f t="shared" si="14"/>
        <v>230909.4</v>
      </c>
    </row>
    <row r="905" spans="1:7" s="36" customFormat="1" ht="71.25" outlineLevel="1" x14ac:dyDescent="0.25">
      <c r="A905" s="34"/>
      <c r="B905" s="90" t="s">
        <v>3866</v>
      </c>
      <c r="C905" s="92" t="s">
        <v>4593</v>
      </c>
      <c r="D905" s="102" t="s">
        <v>2340</v>
      </c>
      <c r="E905" s="123">
        <v>51.8</v>
      </c>
      <c r="F905" s="20">
        <v>1915.64</v>
      </c>
      <c r="G905" s="20">
        <f t="shared" si="14"/>
        <v>99230.15</v>
      </c>
    </row>
    <row r="906" spans="1:7" s="36" customFormat="1" ht="57" outlineLevel="1" x14ac:dyDescent="0.25">
      <c r="A906" s="34"/>
      <c r="B906" s="90" t="s">
        <v>3867</v>
      </c>
      <c r="C906" s="92" t="s">
        <v>4594</v>
      </c>
      <c r="D906" s="102" t="s">
        <v>2340</v>
      </c>
      <c r="E906" s="123">
        <v>16.600000000000001</v>
      </c>
      <c r="F906" s="20">
        <v>18583.11</v>
      </c>
      <c r="G906" s="20">
        <f t="shared" si="14"/>
        <v>308479.63</v>
      </c>
    </row>
    <row r="907" spans="1:7" s="36" customFormat="1" outlineLevel="1" x14ac:dyDescent="0.25">
      <c r="A907" s="34"/>
      <c r="B907" s="90" t="s">
        <v>3650</v>
      </c>
      <c r="C907" s="103" t="s">
        <v>622</v>
      </c>
      <c r="D907" s="88"/>
      <c r="E907" s="123"/>
      <c r="F907" s="20"/>
      <c r="G907" s="20">
        <f t="shared" si="14"/>
        <v>0</v>
      </c>
    </row>
    <row r="908" spans="1:7" s="36" customFormat="1" ht="42.75" outlineLevel="1" x14ac:dyDescent="0.25">
      <c r="A908" s="34"/>
      <c r="B908" s="90" t="s">
        <v>3651</v>
      </c>
      <c r="C908" s="92" t="s">
        <v>4595</v>
      </c>
      <c r="D908" s="23" t="s">
        <v>3287</v>
      </c>
      <c r="E908" s="123">
        <v>8850</v>
      </c>
      <c r="F908" s="20">
        <v>1363.08</v>
      </c>
      <c r="G908" s="20">
        <f t="shared" si="14"/>
        <v>12063258</v>
      </c>
    </row>
    <row r="909" spans="1:7" s="36" customFormat="1" ht="57" outlineLevel="1" x14ac:dyDescent="0.25">
      <c r="A909" s="34"/>
      <c r="B909" s="90" t="s">
        <v>3652</v>
      </c>
      <c r="C909" s="92" t="s">
        <v>4596</v>
      </c>
      <c r="D909" s="23" t="s">
        <v>2339</v>
      </c>
      <c r="E909" s="123">
        <v>25.5</v>
      </c>
      <c r="F909" s="20">
        <v>14634.84</v>
      </c>
      <c r="G909" s="20">
        <f t="shared" si="14"/>
        <v>373188.42</v>
      </c>
    </row>
    <row r="910" spans="1:7" s="36" customFormat="1" ht="42.75" outlineLevel="1" x14ac:dyDescent="0.25">
      <c r="A910" s="34"/>
      <c r="B910" s="90" t="s">
        <v>3653</v>
      </c>
      <c r="C910" s="92" t="s">
        <v>4597</v>
      </c>
      <c r="D910" s="23" t="s">
        <v>2339</v>
      </c>
      <c r="E910" s="123">
        <v>171.2</v>
      </c>
      <c r="F910" s="20">
        <v>4208.42</v>
      </c>
      <c r="G910" s="20">
        <f t="shared" si="14"/>
        <v>720481.5</v>
      </c>
    </row>
    <row r="911" spans="1:7" s="36" customFormat="1" ht="42.75" outlineLevel="1" x14ac:dyDescent="0.25">
      <c r="A911" s="34"/>
      <c r="B911" s="90" t="s">
        <v>3654</v>
      </c>
      <c r="C911" s="92" t="s">
        <v>4598</v>
      </c>
      <c r="D911" s="102" t="s">
        <v>2340</v>
      </c>
      <c r="E911" s="123">
        <v>1560</v>
      </c>
      <c r="F911" s="20">
        <v>1362.63</v>
      </c>
      <c r="G911" s="20">
        <f t="shared" si="14"/>
        <v>2125702.7999999998</v>
      </c>
    </row>
    <row r="912" spans="1:7" s="35" customFormat="1" ht="42.75" outlineLevel="1" x14ac:dyDescent="0.25">
      <c r="A912" s="34"/>
      <c r="B912" s="90" t="s">
        <v>3655</v>
      </c>
      <c r="C912" s="92" t="s">
        <v>4599</v>
      </c>
      <c r="D912" s="102" t="s">
        <v>2340</v>
      </c>
      <c r="E912" s="123">
        <v>1555</v>
      </c>
      <c r="F912" s="20">
        <v>823.78</v>
      </c>
      <c r="G912" s="20">
        <f t="shared" si="14"/>
        <v>1280977.8999999999</v>
      </c>
    </row>
    <row r="913" spans="1:7" s="36" customFormat="1" outlineLevel="1" x14ac:dyDescent="0.25">
      <c r="A913" s="34"/>
      <c r="B913" s="90" t="s">
        <v>3656</v>
      </c>
      <c r="C913" s="70" t="s">
        <v>624</v>
      </c>
      <c r="D913" s="88"/>
      <c r="E913" s="123"/>
      <c r="F913" s="20"/>
      <c r="G913" s="20">
        <f t="shared" si="14"/>
        <v>0</v>
      </c>
    </row>
    <row r="914" spans="1:7" s="35" customFormat="1" ht="42.75" outlineLevel="1" x14ac:dyDescent="0.25">
      <c r="A914" s="34"/>
      <c r="B914" s="90" t="s">
        <v>3657</v>
      </c>
      <c r="C914" s="101" t="s">
        <v>4600</v>
      </c>
      <c r="D914" s="23" t="s">
        <v>3287</v>
      </c>
      <c r="E914" s="123">
        <v>41.55</v>
      </c>
      <c r="F914" s="20">
        <v>30097.94</v>
      </c>
      <c r="G914" s="20">
        <f t="shared" si="14"/>
        <v>1250569.4099999999</v>
      </c>
    </row>
    <row r="915" spans="1:7" s="36" customFormat="1" ht="42.75" outlineLevel="1" x14ac:dyDescent="0.25">
      <c r="A915" s="34"/>
      <c r="B915" s="90" t="s">
        <v>3658</v>
      </c>
      <c r="C915" s="94" t="s">
        <v>4601</v>
      </c>
      <c r="D915" s="102" t="s">
        <v>2340</v>
      </c>
      <c r="E915" s="123">
        <v>160.61000000000001</v>
      </c>
      <c r="F915" s="20">
        <v>1102.82</v>
      </c>
      <c r="G915" s="20">
        <f t="shared" si="14"/>
        <v>177123.92</v>
      </c>
    </row>
    <row r="916" spans="1:7" s="36" customFormat="1" ht="42.75" outlineLevel="1" x14ac:dyDescent="0.25">
      <c r="A916" s="34"/>
      <c r="B916" s="90" t="s">
        <v>3659</v>
      </c>
      <c r="C916" s="94" t="s">
        <v>4602</v>
      </c>
      <c r="D916" s="91" t="s">
        <v>1124</v>
      </c>
      <c r="E916" s="123">
        <v>3.29</v>
      </c>
      <c r="F916" s="20">
        <v>157463.42000000001</v>
      </c>
      <c r="G916" s="20">
        <f t="shared" si="14"/>
        <v>518054.65</v>
      </c>
    </row>
    <row r="917" spans="1:7" s="35" customFormat="1" ht="42.75" outlineLevel="1" x14ac:dyDescent="0.25">
      <c r="A917" s="34"/>
      <c r="B917" s="90" t="s">
        <v>3660</v>
      </c>
      <c r="C917" s="92" t="s">
        <v>4603</v>
      </c>
      <c r="D917" s="102" t="s">
        <v>2340</v>
      </c>
      <c r="E917" s="123">
        <v>223.22</v>
      </c>
      <c r="F917" s="20">
        <v>823.69</v>
      </c>
      <c r="G917" s="20">
        <f t="shared" si="14"/>
        <v>183864.08</v>
      </c>
    </row>
    <row r="918" spans="1:7" s="36" customFormat="1" outlineLevel="1" x14ac:dyDescent="0.25">
      <c r="A918" s="34"/>
      <c r="B918" s="90" t="s">
        <v>3661</v>
      </c>
      <c r="C918" s="103" t="s">
        <v>3037</v>
      </c>
      <c r="D918" s="88"/>
      <c r="E918" s="137"/>
      <c r="F918" s="88"/>
      <c r="G918" s="20">
        <f t="shared" si="14"/>
        <v>0</v>
      </c>
    </row>
    <row r="919" spans="1:7" s="35" customFormat="1" outlineLevel="1" x14ac:dyDescent="0.2">
      <c r="A919" s="34"/>
      <c r="B919" s="90" t="s">
        <v>3662</v>
      </c>
      <c r="C919" s="103" t="s">
        <v>3038</v>
      </c>
      <c r="D919" s="88"/>
      <c r="E919" s="137"/>
      <c r="F919" s="126"/>
      <c r="G919" s="20">
        <f t="shared" si="14"/>
        <v>0</v>
      </c>
    </row>
    <row r="920" spans="1:7" s="36" customFormat="1" ht="28.5" outlineLevel="1" x14ac:dyDescent="0.25">
      <c r="A920" s="34"/>
      <c r="B920" s="90" t="s">
        <v>3663</v>
      </c>
      <c r="C920" s="94" t="s">
        <v>4604</v>
      </c>
      <c r="D920" s="23" t="s">
        <v>3287</v>
      </c>
      <c r="E920" s="123">
        <v>265</v>
      </c>
      <c r="F920" s="20">
        <v>48487.18</v>
      </c>
      <c r="G920" s="20">
        <f t="shared" si="14"/>
        <v>12849102.699999999</v>
      </c>
    </row>
    <row r="921" spans="1:7" s="36" customFormat="1" ht="42.75" outlineLevel="1" x14ac:dyDescent="0.25">
      <c r="A921" s="34"/>
      <c r="B921" s="90" t="s">
        <v>3664</v>
      </c>
      <c r="C921" s="28" t="s">
        <v>4605</v>
      </c>
      <c r="D921" s="23" t="s">
        <v>3287</v>
      </c>
      <c r="E921" s="123">
        <v>210.1</v>
      </c>
      <c r="F921" s="20">
        <v>56054.49</v>
      </c>
      <c r="G921" s="20">
        <f t="shared" si="14"/>
        <v>11777048.35</v>
      </c>
    </row>
    <row r="922" spans="1:7" s="36" customFormat="1" ht="28.5" outlineLevel="1" x14ac:dyDescent="0.25">
      <c r="A922" s="34"/>
      <c r="B922" s="90" t="s">
        <v>3665</v>
      </c>
      <c r="C922" s="94" t="s">
        <v>4606</v>
      </c>
      <c r="D922" s="102" t="s">
        <v>2340</v>
      </c>
      <c r="E922" s="123">
        <v>302</v>
      </c>
      <c r="F922" s="20">
        <v>1110.56</v>
      </c>
      <c r="G922" s="20">
        <f t="shared" si="14"/>
        <v>335389.12</v>
      </c>
    </row>
    <row r="923" spans="1:7" s="36" customFormat="1" ht="28.5" outlineLevel="1" x14ac:dyDescent="0.25">
      <c r="A923" s="34"/>
      <c r="B923" s="90" t="s">
        <v>3666</v>
      </c>
      <c r="C923" s="28" t="s">
        <v>4607</v>
      </c>
      <c r="D923" s="102" t="s">
        <v>2340</v>
      </c>
      <c r="E923" s="123">
        <v>412.1</v>
      </c>
      <c r="F923" s="20">
        <v>1008.05</v>
      </c>
      <c r="G923" s="20">
        <f t="shared" si="14"/>
        <v>415417.41</v>
      </c>
    </row>
    <row r="924" spans="1:7" s="35" customFormat="1" outlineLevel="1" x14ac:dyDescent="0.25">
      <c r="A924" s="34"/>
      <c r="B924" s="90" t="s">
        <v>3667</v>
      </c>
      <c r="C924" s="63" t="s">
        <v>1499</v>
      </c>
      <c r="D924" s="90"/>
      <c r="E924" s="123"/>
      <c r="F924" s="20"/>
      <c r="G924" s="20">
        <f t="shared" si="14"/>
        <v>0</v>
      </c>
    </row>
    <row r="925" spans="1:7" s="36" customFormat="1" ht="28.5" outlineLevel="1" x14ac:dyDescent="0.25">
      <c r="A925" s="34"/>
      <c r="B925" s="90" t="s">
        <v>3668</v>
      </c>
      <c r="C925" s="94" t="s">
        <v>4608</v>
      </c>
      <c r="D925" s="23" t="s">
        <v>3287</v>
      </c>
      <c r="E925" s="123">
        <v>662.4</v>
      </c>
      <c r="F925" s="20">
        <v>134694.92000000001</v>
      </c>
      <c r="G925" s="20">
        <f t="shared" si="14"/>
        <v>89221915.010000005</v>
      </c>
    </row>
    <row r="926" spans="1:7" s="35" customFormat="1" ht="28.5" outlineLevel="1" x14ac:dyDescent="0.25">
      <c r="A926" s="34"/>
      <c r="B926" s="90" t="s">
        <v>3669</v>
      </c>
      <c r="C926" s="28" t="s">
        <v>4609</v>
      </c>
      <c r="D926" s="23" t="s">
        <v>3287</v>
      </c>
      <c r="E926" s="123">
        <v>601.6</v>
      </c>
      <c r="F926" s="20">
        <v>16324.74</v>
      </c>
      <c r="G926" s="20">
        <f t="shared" si="14"/>
        <v>9820963.5800000001</v>
      </c>
    </row>
    <row r="927" spans="1:7" s="35" customFormat="1" ht="28.5" outlineLevel="1" x14ac:dyDescent="0.25">
      <c r="A927" s="34"/>
      <c r="B927" s="90" t="s">
        <v>3670</v>
      </c>
      <c r="C927" s="28" t="s">
        <v>4610</v>
      </c>
      <c r="D927" s="23" t="s">
        <v>3287</v>
      </c>
      <c r="E927" s="123">
        <v>168</v>
      </c>
      <c r="F927" s="20">
        <v>60135.28</v>
      </c>
      <c r="G927" s="20">
        <f t="shared" si="14"/>
        <v>10102727.039999999</v>
      </c>
    </row>
    <row r="928" spans="1:7" s="35" customFormat="1" ht="42.75" outlineLevel="1" x14ac:dyDescent="0.25">
      <c r="A928" s="34"/>
      <c r="B928" s="90" t="s">
        <v>3671</v>
      </c>
      <c r="C928" s="28" t="s">
        <v>4611</v>
      </c>
      <c r="D928" s="23" t="s">
        <v>3287</v>
      </c>
      <c r="E928" s="123">
        <v>336.6</v>
      </c>
      <c r="F928" s="20">
        <v>97512.59</v>
      </c>
      <c r="G928" s="20">
        <f t="shared" si="14"/>
        <v>32822737.789999999</v>
      </c>
    </row>
    <row r="929" spans="1:7" s="36" customFormat="1" ht="28.5" outlineLevel="1" x14ac:dyDescent="0.25">
      <c r="A929" s="34"/>
      <c r="B929" s="90" t="s">
        <v>3672</v>
      </c>
      <c r="C929" s="94" t="s">
        <v>4612</v>
      </c>
      <c r="D929" s="102" t="s">
        <v>2340</v>
      </c>
      <c r="E929" s="123">
        <v>769</v>
      </c>
      <c r="F929" s="20">
        <v>1110.5999999999999</v>
      </c>
      <c r="G929" s="20">
        <f t="shared" si="14"/>
        <v>854051.4</v>
      </c>
    </row>
    <row r="930" spans="1:7" s="36" customFormat="1" ht="28.5" outlineLevel="1" x14ac:dyDescent="0.25">
      <c r="A930" s="34"/>
      <c r="B930" s="90" t="s">
        <v>3673</v>
      </c>
      <c r="C930" s="28" t="s">
        <v>4613</v>
      </c>
      <c r="D930" s="102" t="s">
        <v>2340</v>
      </c>
      <c r="E930" s="123">
        <v>1555.3</v>
      </c>
      <c r="F930" s="20">
        <v>1008.06</v>
      </c>
      <c r="G930" s="20">
        <f t="shared" si="14"/>
        <v>1567835.72</v>
      </c>
    </row>
    <row r="931" spans="1:7" s="36" customFormat="1" outlineLevel="1" x14ac:dyDescent="0.25">
      <c r="A931" s="34"/>
      <c r="B931" s="90" t="s">
        <v>3674</v>
      </c>
      <c r="C931" s="63" t="s">
        <v>1500</v>
      </c>
      <c r="D931" s="90"/>
      <c r="E931" s="123"/>
      <c r="F931" s="20"/>
      <c r="G931" s="20">
        <f t="shared" si="14"/>
        <v>0</v>
      </c>
    </row>
    <row r="932" spans="1:7" s="36" customFormat="1" ht="42.75" outlineLevel="1" x14ac:dyDescent="0.25">
      <c r="A932" s="34"/>
      <c r="B932" s="90" t="s">
        <v>3675</v>
      </c>
      <c r="C932" s="94" t="s">
        <v>4614</v>
      </c>
      <c r="D932" s="23" t="s">
        <v>2757</v>
      </c>
      <c r="E932" s="123">
        <v>60</v>
      </c>
      <c r="F932" s="20">
        <v>1684404.05</v>
      </c>
      <c r="G932" s="20">
        <f t="shared" si="14"/>
        <v>101064243</v>
      </c>
    </row>
    <row r="933" spans="1:7" s="36" customFormat="1" ht="28.5" outlineLevel="1" x14ac:dyDescent="0.25">
      <c r="A933" s="34"/>
      <c r="B933" s="90" t="s">
        <v>3676</v>
      </c>
      <c r="C933" s="92" t="s">
        <v>4615</v>
      </c>
      <c r="D933" s="23" t="s">
        <v>3287</v>
      </c>
      <c r="E933" s="123">
        <v>885.8</v>
      </c>
      <c r="F933" s="20">
        <v>53957.79</v>
      </c>
      <c r="G933" s="20">
        <f t="shared" si="14"/>
        <v>47795810.380000003</v>
      </c>
    </row>
    <row r="934" spans="1:7" s="36" customFormat="1" ht="28.5" outlineLevel="1" x14ac:dyDescent="0.25">
      <c r="A934" s="34"/>
      <c r="B934" s="90" t="s">
        <v>3677</v>
      </c>
      <c r="C934" s="94" t="s">
        <v>4616</v>
      </c>
      <c r="D934" s="23" t="s">
        <v>3287</v>
      </c>
      <c r="E934" s="123">
        <v>14.8</v>
      </c>
      <c r="F934" s="20">
        <v>18568.68</v>
      </c>
      <c r="G934" s="20">
        <f t="shared" si="14"/>
        <v>274816.46000000002</v>
      </c>
    </row>
    <row r="935" spans="1:7" s="36" customFormat="1" ht="42.75" outlineLevel="1" x14ac:dyDescent="0.25">
      <c r="A935" s="34"/>
      <c r="B935" s="90" t="s">
        <v>3678</v>
      </c>
      <c r="C935" s="94" t="s">
        <v>4617</v>
      </c>
      <c r="D935" s="23" t="s">
        <v>2757</v>
      </c>
      <c r="E935" s="123">
        <v>120</v>
      </c>
      <c r="F935" s="20">
        <v>86375.13</v>
      </c>
      <c r="G935" s="20">
        <f t="shared" si="14"/>
        <v>10365015.6</v>
      </c>
    </row>
    <row r="936" spans="1:7" s="36" customFormat="1" ht="42.75" outlineLevel="1" x14ac:dyDescent="0.25">
      <c r="A936" s="34"/>
      <c r="B936" s="90" t="s">
        <v>3679</v>
      </c>
      <c r="C936" s="94" t="s">
        <v>4618</v>
      </c>
      <c r="D936" s="23" t="s">
        <v>2757</v>
      </c>
      <c r="E936" s="123">
        <v>80</v>
      </c>
      <c r="F936" s="20">
        <v>2203.5700000000002</v>
      </c>
      <c r="G936" s="20">
        <f t="shared" si="14"/>
        <v>176285.6</v>
      </c>
    </row>
    <row r="937" spans="1:7" s="36" customFormat="1" ht="28.5" outlineLevel="1" x14ac:dyDescent="0.25">
      <c r="A937" s="34"/>
      <c r="B937" s="90" t="s">
        <v>3680</v>
      </c>
      <c r="C937" s="28" t="s">
        <v>4619</v>
      </c>
      <c r="D937" s="102" t="s">
        <v>2340</v>
      </c>
      <c r="E937" s="123">
        <v>11654</v>
      </c>
      <c r="F937" s="20">
        <v>951.67</v>
      </c>
      <c r="G937" s="20">
        <f t="shared" si="14"/>
        <v>11090762.18</v>
      </c>
    </row>
    <row r="938" spans="1:7" s="36" customFormat="1" outlineLevel="1" x14ac:dyDescent="0.25">
      <c r="A938" s="34"/>
      <c r="B938" s="90" t="s">
        <v>3681</v>
      </c>
      <c r="C938" s="63" t="s">
        <v>1501</v>
      </c>
      <c r="D938" s="90"/>
      <c r="E938" s="123"/>
      <c r="F938" s="20"/>
      <c r="G938" s="20">
        <f t="shared" si="14"/>
        <v>0</v>
      </c>
    </row>
    <row r="939" spans="1:7" s="36" customFormat="1" ht="28.5" outlineLevel="1" x14ac:dyDescent="0.25">
      <c r="A939" s="34"/>
      <c r="B939" s="90" t="s">
        <v>3682</v>
      </c>
      <c r="C939" s="94" t="s">
        <v>4620</v>
      </c>
      <c r="D939" s="102" t="s">
        <v>2340</v>
      </c>
      <c r="E939" s="123">
        <v>4476</v>
      </c>
      <c r="F939" s="20">
        <v>2979.77</v>
      </c>
      <c r="G939" s="20">
        <f t="shared" si="14"/>
        <v>13337450.52</v>
      </c>
    </row>
    <row r="940" spans="1:7" s="36" customFormat="1" ht="57" outlineLevel="1" x14ac:dyDescent="0.25">
      <c r="A940" s="34"/>
      <c r="B940" s="90" t="s">
        <v>3683</v>
      </c>
      <c r="C940" s="92" t="s">
        <v>4621</v>
      </c>
      <c r="D940" s="102" t="s">
        <v>2340</v>
      </c>
      <c r="E940" s="123">
        <v>3432.2</v>
      </c>
      <c r="F940" s="20">
        <v>1037.58</v>
      </c>
      <c r="G940" s="20">
        <f t="shared" si="14"/>
        <v>3561182.08</v>
      </c>
    </row>
    <row r="941" spans="1:7" s="36" customFormat="1" ht="42.75" outlineLevel="1" x14ac:dyDescent="0.25">
      <c r="A941" s="34"/>
      <c r="B941" s="90" t="s">
        <v>3684</v>
      </c>
      <c r="C941" s="101" t="s">
        <v>4622</v>
      </c>
      <c r="D941" s="102" t="s">
        <v>2340</v>
      </c>
      <c r="E941" s="123">
        <v>3597.9</v>
      </c>
      <c r="F941" s="20">
        <v>740.41</v>
      </c>
      <c r="G941" s="20">
        <f t="shared" si="14"/>
        <v>2663921.14</v>
      </c>
    </row>
    <row r="942" spans="1:7" s="36" customFormat="1" ht="42.75" outlineLevel="1" x14ac:dyDescent="0.25">
      <c r="A942" s="34"/>
      <c r="B942" s="90" t="s">
        <v>3685</v>
      </c>
      <c r="C942" s="94" t="s">
        <v>4623</v>
      </c>
      <c r="D942" s="102" t="s">
        <v>2340</v>
      </c>
      <c r="E942" s="123">
        <v>470.9</v>
      </c>
      <c r="F942" s="20">
        <v>1578.62</v>
      </c>
      <c r="G942" s="20">
        <f t="shared" si="14"/>
        <v>743372.16</v>
      </c>
    </row>
    <row r="943" spans="1:7" s="35" customFormat="1" ht="42.75" outlineLevel="1" x14ac:dyDescent="0.25">
      <c r="A943" s="34"/>
      <c r="B943" s="90" t="s">
        <v>3686</v>
      </c>
      <c r="C943" s="28" t="s">
        <v>4624</v>
      </c>
      <c r="D943" s="23" t="s">
        <v>2757</v>
      </c>
      <c r="E943" s="123">
        <v>30</v>
      </c>
      <c r="F943" s="20">
        <v>7382.86</v>
      </c>
      <c r="G943" s="20">
        <f t="shared" si="14"/>
        <v>221485.8</v>
      </c>
    </row>
    <row r="944" spans="1:7" s="35" customFormat="1" ht="28.5" outlineLevel="1" x14ac:dyDescent="0.25">
      <c r="A944" s="34"/>
      <c r="B944" s="90" t="s">
        <v>3687</v>
      </c>
      <c r="C944" s="28" t="s">
        <v>4625</v>
      </c>
      <c r="D944" s="23" t="s">
        <v>2339</v>
      </c>
      <c r="E944" s="123">
        <v>331.4</v>
      </c>
      <c r="F944" s="20">
        <v>2113.4899999999998</v>
      </c>
      <c r="G944" s="20">
        <f t="shared" si="14"/>
        <v>700410.59</v>
      </c>
    </row>
    <row r="945" spans="1:7" s="35" customFormat="1" ht="28.5" outlineLevel="1" x14ac:dyDescent="0.25">
      <c r="A945" s="34"/>
      <c r="B945" s="90" t="s">
        <v>3688</v>
      </c>
      <c r="C945" s="94" t="s">
        <v>4626</v>
      </c>
      <c r="D945" s="23" t="s">
        <v>2339</v>
      </c>
      <c r="E945" s="123">
        <v>1295.7</v>
      </c>
      <c r="F945" s="20">
        <v>280.27</v>
      </c>
      <c r="G945" s="20">
        <f t="shared" si="14"/>
        <v>363145.84</v>
      </c>
    </row>
    <row r="946" spans="1:7" s="35" customFormat="1" ht="42.75" outlineLevel="1" x14ac:dyDescent="0.25">
      <c r="A946" s="34"/>
      <c r="B946" s="90" t="s">
        <v>3689</v>
      </c>
      <c r="C946" s="94" t="s">
        <v>4627</v>
      </c>
      <c r="D946" s="23" t="s">
        <v>2339</v>
      </c>
      <c r="E946" s="123">
        <v>357.7</v>
      </c>
      <c r="F946" s="20">
        <v>11487.34</v>
      </c>
      <c r="G946" s="20">
        <f t="shared" si="14"/>
        <v>4109021.52</v>
      </c>
    </row>
    <row r="947" spans="1:7" s="35" customFormat="1" ht="57" outlineLevel="1" x14ac:dyDescent="0.25">
      <c r="A947" s="34"/>
      <c r="B947" s="90" t="s">
        <v>3690</v>
      </c>
      <c r="C947" s="94" t="s">
        <v>4628</v>
      </c>
      <c r="D947" s="23" t="s">
        <v>2339</v>
      </c>
      <c r="E947" s="123">
        <v>357.7</v>
      </c>
      <c r="F947" s="20">
        <v>14333.26</v>
      </c>
      <c r="G947" s="20">
        <f t="shared" si="14"/>
        <v>5127007.0999999996</v>
      </c>
    </row>
    <row r="948" spans="1:7" s="35" customFormat="1" ht="42.75" outlineLevel="1" x14ac:dyDescent="0.25">
      <c r="A948" s="34"/>
      <c r="B948" s="90" t="s">
        <v>3691</v>
      </c>
      <c r="C948" s="94" t="s">
        <v>4629</v>
      </c>
      <c r="D948" s="23" t="s">
        <v>2339</v>
      </c>
      <c r="E948" s="123">
        <v>173.1</v>
      </c>
      <c r="F948" s="20">
        <v>5450.55</v>
      </c>
      <c r="G948" s="20">
        <f t="shared" si="14"/>
        <v>943490.21</v>
      </c>
    </row>
    <row r="949" spans="1:7" s="35" customFormat="1" ht="42.75" outlineLevel="1" x14ac:dyDescent="0.25">
      <c r="A949" s="34"/>
      <c r="B949" s="90" t="s">
        <v>3692</v>
      </c>
      <c r="C949" s="28" t="s">
        <v>4630</v>
      </c>
      <c r="D949" s="23" t="s">
        <v>2339</v>
      </c>
      <c r="E949" s="123">
        <v>62.3</v>
      </c>
      <c r="F949" s="20">
        <v>49828.28</v>
      </c>
      <c r="G949" s="20">
        <f t="shared" si="14"/>
        <v>3104301.84</v>
      </c>
    </row>
    <row r="950" spans="1:7" s="36" customFormat="1" ht="57" outlineLevel="1" x14ac:dyDescent="0.25">
      <c r="A950" s="34"/>
      <c r="B950" s="90" t="s">
        <v>3693</v>
      </c>
      <c r="C950" s="92" t="s">
        <v>4631</v>
      </c>
      <c r="D950" s="23" t="s">
        <v>2339</v>
      </c>
      <c r="E950" s="123">
        <v>119.3</v>
      </c>
      <c r="F950" s="20">
        <v>47052.26</v>
      </c>
      <c r="G950" s="20">
        <f t="shared" si="14"/>
        <v>5613334.6200000001</v>
      </c>
    </row>
    <row r="951" spans="1:7" s="35" customFormat="1" ht="28.5" outlineLevel="1" x14ac:dyDescent="0.25">
      <c r="A951" s="34"/>
      <c r="B951" s="90" t="s">
        <v>3694</v>
      </c>
      <c r="C951" s="94" t="s">
        <v>4632</v>
      </c>
      <c r="D951" s="23" t="s">
        <v>2339</v>
      </c>
      <c r="E951" s="123">
        <v>332</v>
      </c>
      <c r="F951" s="20">
        <v>3977.59</v>
      </c>
      <c r="G951" s="20">
        <f t="shared" si="14"/>
        <v>1320559.8799999999</v>
      </c>
    </row>
    <row r="952" spans="1:7" s="35" customFormat="1" ht="42.75" outlineLevel="1" x14ac:dyDescent="0.25">
      <c r="A952" s="34"/>
      <c r="B952" s="90" t="s">
        <v>3695</v>
      </c>
      <c r="C952" s="28" t="s">
        <v>4633</v>
      </c>
      <c r="D952" s="23" t="s">
        <v>2339</v>
      </c>
      <c r="E952" s="123">
        <v>166</v>
      </c>
      <c r="F952" s="20">
        <v>651.17999999999995</v>
      </c>
      <c r="G952" s="20">
        <f t="shared" si="14"/>
        <v>108095.88</v>
      </c>
    </row>
    <row r="953" spans="1:7" s="35" customFormat="1" outlineLevel="1" x14ac:dyDescent="0.25">
      <c r="A953" s="34"/>
      <c r="B953" s="90" t="s">
        <v>3696</v>
      </c>
      <c r="C953" s="70" t="s">
        <v>1502</v>
      </c>
      <c r="D953" s="90"/>
      <c r="E953" s="123"/>
      <c r="F953" s="20"/>
      <c r="G953" s="20">
        <f t="shared" si="14"/>
        <v>0</v>
      </c>
    </row>
    <row r="954" spans="1:7" s="34" customFormat="1" ht="28.5" outlineLevel="1" x14ac:dyDescent="0.25">
      <c r="B954" s="90" t="s">
        <v>3697</v>
      </c>
      <c r="C954" s="28" t="s">
        <v>4634</v>
      </c>
      <c r="D954" s="23" t="s">
        <v>3287</v>
      </c>
      <c r="E954" s="123">
        <v>19.399999999999999</v>
      </c>
      <c r="F954" s="20">
        <v>17411.73</v>
      </c>
      <c r="G954" s="20">
        <f t="shared" si="14"/>
        <v>337787.56</v>
      </c>
    </row>
    <row r="955" spans="1:7" s="34" customFormat="1" ht="28.5" outlineLevel="1" x14ac:dyDescent="0.25">
      <c r="B955" s="90" t="s">
        <v>3698</v>
      </c>
      <c r="C955" s="94" t="s">
        <v>4635</v>
      </c>
      <c r="D955" s="23" t="s">
        <v>3287</v>
      </c>
      <c r="E955" s="123">
        <v>135</v>
      </c>
      <c r="F955" s="20">
        <v>26609.98</v>
      </c>
      <c r="G955" s="20">
        <f t="shared" ref="G955:G1018" si="15">E955*F955</f>
        <v>3592347.3</v>
      </c>
    </row>
    <row r="956" spans="1:7" s="36" customFormat="1" ht="28.5" outlineLevel="1" x14ac:dyDescent="0.25">
      <c r="A956" s="34"/>
      <c r="B956" s="90" t="s">
        <v>3699</v>
      </c>
      <c r="C956" s="94" t="s">
        <v>4636</v>
      </c>
      <c r="D956" s="102" t="s">
        <v>2340</v>
      </c>
      <c r="E956" s="123">
        <v>95</v>
      </c>
      <c r="F956" s="20">
        <v>1110.74</v>
      </c>
      <c r="G956" s="20">
        <f t="shared" si="15"/>
        <v>105520.3</v>
      </c>
    </row>
    <row r="957" spans="1:7" s="36" customFormat="1" ht="28.5" outlineLevel="1" x14ac:dyDescent="0.25">
      <c r="A957" s="34"/>
      <c r="B957" s="90" t="s">
        <v>3700</v>
      </c>
      <c r="C957" s="94" t="s">
        <v>4636</v>
      </c>
      <c r="D957" s="102" t="s">
        <v>2340</v>
      </c>
      <c r="E957" s="123">
        <v>327.10000000000002</v>
      </c>
      <c r="F957" s="20">
        <v>2844.15</v>
      </c>
      <c r="G957" s="20">
        <f t="shared" si="15"/>
        <v>930321.47</v>
      </c>
    </row>
    <row r="958" spans="1:7" s="36" customFormat="1" ht="57" outlineLevel="1" x14ac:dyDescent="0.25">
      <c r="A958" s="34"/>
      <c r="B958" s="90" t="s">
        <v>3701</v>
      </c>
      <c r="C958" s="94" t="s">
        <v>4637</v>
      </c>
      <c r="D958" s="102" t="s">
        <v>2340</v>
      </c>
      <c r="E958" s="123">
        <v>63.3</v>
      </c>
      <c r="F958" s="20">
        <v>214.74</v>
      </c>
      <c r="G958" s="20">
        <f t="shared" si="15"/>
        <v>13593.04</v>
      </c>
    </row>
    <row r="959" spans="1:7" s="3" customFormat="1" ht="42.75" outlineLevel="1" x14ac:dyDescent="0.25">
      <c r="A959" s="10"/>
      <c r="B959" s="90" t="s">
        <v>3702</v>
      </c>
      <c r="C959" s="101" t="s">
        <v>4638</v>
      </c>
      <c r="D959" s="102" t="s">
        <v>2340</v>
      </c>
      <c r="E959" s="123">
        <v>168.6</v>
      </c>
      <c r="F959" s="20">
        <v>2396.14</v>
      </c>
      <c r="G959" s="20">
        <f t="shared" si="15"/>
        <v>403989.2</v>
      </c>
    </row>
    <row r="960" spans="1:7" s="3" customFormat="1" ht="57" outlineLevel="1" x14ac:dyDescent="0.25">
      <c r="A960" s="10"/>
      <c r="B960" s="90" t="s">
        <v>3703</v>
      </c>
      <c r="C960" s="94" t="s">
        <v>4639</v>
      </c>
      <c r="D960" s="102" t="s">
        <v>2340</v>
      </c>
      <c r="E960" s="123">
        <v>239.4</v>
      </c>
      <c r="F960" s="20">
        <v>1227.43</v>
      </c>
      <c r="G960" s="20">
        <f t="shared" si="15"/>
        <v>293846.74</v>
      </c>
    </row>
    <row r="961" spans="1:7" s="3" customFormat="1" ht="42.75" outlineLevel="1" x14ac:dyDescent="0.25">
      <c r="A961" s="10"/>
      <c r="B961" s="90" t="s">
        <v>3704</v>
      </c>
      <c r="C961" s="94" t="s">
        <v>4640</v>
      </c>
      <c r="D961" s="102" t="s">
        <v>2340</v>
      </c>
      <c r="E961" s="123">
        <v>265.39999999999998</v>
      </c>
      <c r="F961" s="20">
        <v>699</v>
      </c>
      <c r="G961" s="20">
        <f t="shared" si="15"/>
        <v>185514.6</v>
      </c>
    </row>
    <row r="962" spans="1:7" s="3" customFormat="1" ht="42.75" outlineLevel="1" x14ac:dyDescent="0.25">
      <c r="A962" s="10"/>
      <c r="B962" s="90" t="s">
        <v>3705</v>
      </c>
      <c r="C962" s="94" t="s">
        <v>4641</v>
      </c>
      <c r="D962" s="102" t="s">
        <v>2340</v>
      </c>
      <c r="E962" s="123">
        <v>33.6</v>
      </c>
      <c r="F962" s="20">
        <v>1612.69</v>
      </c>
      <c r="G962" s="20">
        <f t="shared" si="15"/>
        <v>54186.38</v>
      </c>
    </row>
    <row r="963" spans="1:7" s="3" customFormat="1" ht="28.5" outlineLevel="1" x14ac:dyDescent="0.25">
      <c r="A963" s="10"/>
      <c r="B963" s="90" t="s">
        <v>3706</v>
      </c>
      <c r="C963" s="92" t="s">
        <v>4642</v>
      </c>
      <c r="D963" s="102" t="s">
        <v>2340</v>
      </c>
      <c r="E963" s="123">
        <v>12.2</v>
      </c>
      <c r="F963" s="20">
        <v>13754.35</v>
      </c>
      <c r="G963" s="20">
        <f t="shared" si="15"/>
        <v>167803.07</v>
      </c>
    </row>
    <row r="964" spans="1:7" s="3" customFormat="1" ht="42.75" outlineLevel="1" x14ac:dyDescent="0.25">
      <c r="A964" s="10"/>
      <c r="B964" s="90" t="s">
        <v>3707</v>
      </c>
      <c r="C964" s="94" t="s">
        <v>4643</v>
      </c>
      <c r="D964" s="23" t="s">
        <v>2339</v>
      </c>
      <c r="E964" s="123">
        <v>61.6</v>
      </c>
      <c r="F964" s="20">
        <v>679.28</v>
      </c>
      <c r="G964" s="20">
        <f t="shared" si="15"/>
        <v>41843.65</v>
      </c>
    </row>
    <row r="965" spans="1:7" s="3" customFormat="1" ht="42.75" outlineLevel="1" x14ac:dyDescent="0.25">
      <c r="A965" s="10"/>
      <c r="B965" s="90" t="s">
        <v>3708</v>
      </c>
      <c r="C965" s="94" t="s">
        <v>4644</v>
      </c>
      <c r="D965" s="90" t="s">
        <v>2757</v>
      </c>
      <c r="E965" s="123">
        <v>31</v>
      </c>
      <c r="F965" s="20">
        <v>1154.1099999999999</v>
      </c>
      <c r="G965" s="20">
        <f t="shared" si="15"/>
        <v>35777.410000000003</v>
      </c>
    </row>
    <row r="966" spans="1:7" s="3" customFormat="1" ht="28.5" outlineLevel="1" x14ac:dyDescent="0.25">
      <c r="A966" s="10"/>
      <c r="B966" s="90" t="s">
        <v>3709</v>
      </c>
      <c r="C966" s="94" t="s">
        <v>4646</v>
      </c>
      <c r="D966" s="23" t="s">
        <v>2757</v>
      </c>
      <c r="E966" s="123">
        <v>25</v>
      </c>
      <c r="F966" s="20">
        <v>1782.83</v>
      </c>
      <c r="G966" s="20">
        <f t="shared" si="15"/>
        <v>44570.75</v>
      </c>
    </row>
    <row r="967" spans="1:7" s="3" customFormat="1" ht="28.5" outlineLevel="1" x14ac:dyDescent="0.25">
      <c r="A967" s="10"/>
      <c r="B967" s="90" t="s">
        <v>3710</v>
      </c>
      <c r="C967" s="94" t="s">
        <v>4645</v>
      </c>
      <c r="D967" s="23" t="s">
        <v>2339</v>
      </c>
      <c r="E967" s="123">
        <v>8</v>
      </c>
      <c r="F967" s="20">
        <v>40218.11</v>
      </c>
      <c r="G967" s="20">
        <f t="shared" si="15"/>
        <v>321744.88</v>
      </c>
    </row>
    <row r="968" spans="1:7" s="3" customFormat="1" ht="42.75" outlineLevel="1" x14ac:dyDescent="0.25">
      <c r="A968" s="10"/>
      <c r="B968" s="90" t="s">
        <v>3711</v>
      </c>
      <c r="C968" s="94" t="s">
        <v>4647</v>
      </c>
      <c r="D968" s="23" t="s">
        <v>2339</v>
      </c>
      <c r="E968" s="123">
        <v>14.9</v>
      </c>
      <c r="F968" s="20">
        <v>631.26</v>
      </c>
      <c r="G968" s="20">
        <f t="shared" si="15"/>
        <v>9405.77</v>
      </c>
    </row>
    <row r="969" spans="1:7" s="3" customFormat="1" outlineLevel="1" x14ac:dyDescent="0.25">
      <c r="A969" s="10"/>
      <c r="B969" s="90" t="s">
        <v>3712</v>
      </c>
      <c r="C969" s="103" t="s">
        <v>622</v>
      </c>
      <c r="D969" s="90"/>
      <c r="E969" s="123"/>
      <c r="F969" s="20"/>
      <c r="G969" s="20">
        <f t="shared" si="15"/>
        <v>0</v>
      </c>
    </row>
    <row r="970" spans="1:7" s="3" customFormat="1" ht="28.5" outlineLevel="1" x14ac:dyDescent="0.25">
      <c r="A970" s="10"/>
      <c r="B970" s="90" t="s">
        <v>3713</v>
      </c>
      <c r="C970" s="94" t="s">
        <v>4648</v>
      </c>
      <c r="D970" s="23" t="s">
        <v>3287</v>
      </c>
      <c r="E970" s="123">
        <v>3393</v>
      </c>
      <c r="F970" s="20">
        <v>1374.77</v>
      </c>
      <c r="G970" s="20">
        <f t="shared" si="15"/>
        <v>4664594.6100000003</v>
      </c>
    </row>
    <row r="971" spans="1:7" s="3" customFormat="1" ht="28.5" outlineLevel="1" x14ac:dyDescent="0.25">
      <c r="A971" s="10"/>
      <c r="B971" s="90" t="s">
        <v>3714</v>
      </c>
      <c r="C971" s="28" t="s">
        <v>4649</v>
      </c>
      <c r="D971" s="102" t="s">
        <v>2340</v>
      </c>
      <c r="E971" s="123">
        <v>933</v>
      </c>
      <c r="F971" s="20">
        <v>1228.82</v>
      </c>
      <c r="G971" s="20">
        <f t="shared" si="15"/>
        <v>1146489.06</v>
      </c>
    </row>
    <row r="972" spans="1:7" s="3" customFormat="1" ht="28.5" outlineLevel="1" x14ac:dyDescent="0.25">
      <c r="A972" s="10"/>
      <c r="B972" s="90" t="s">
        <v>3715</v>
      </c>
      <c r="C972" s="94" t="s">
        <v>4650</v>
      </c>
      <c r="D972" s="23" t="s">
        <v>3287</v>
      </c>
      <c r="E972" s="123">
        <v>42.9</v>
      </c>
      <c r="F972" s="20">
        <v>15923.31</v>
      </c>
      <c r="G972" s="20">
        <f t="shared" si="15"/>
        <v>683110</v>
      </c>
    </row>
    <row r="973" spans="1:7" s="3" customFormat="1" ht="28.5" outlineLevel="1" x14ac:dyDescent="0.25">
      <c r="A973" s="10"/>
      <c r="B973" s="90" t="s">
        <v>3716</v>
      </c>
      <c r="C973" s="94" t="s">
        <v>4651</v>
      </c>
      <c r="D973" s="102" t="s">
        <v>2340</v>
      </c>
      <c r="E973" s="123">
        <v>933</v>
      </c>
      <c r="F973" s="20">
        <v>829.68</v>
      </c>
      <c r="G973" s="20">
        <f t="shared" si="15"/>
        <v>774091.44</v>
      </c>
    </row>
    <row r="974" spans="1:7" s="3" customFormat="1" outlineLevel="1" x14ac:dyDescent="0.25">
      <c r="A974" s="10"/>
      <c r="B974" s="90" t="s">
        <v>3717</v>
      </c>
      <c r="C974" s="103" t="s">
        <v>624</v>
      </c>
      <c r="D974" s="90"/>
      <c r="E974" s="123"/>
      <c r="F974" s="20"/>
      <c r="G974" s="20">
        <f t="shared" si="15"/>
        <v>0</v>
      </c>
    </row>
    <row r="975" spans="1:7" s="3" customFormat="1" ht="28.5" outlineLevel="1" x14ac:dyDescent="0.25">
      <c r="A975" s="10"/>
      <c r="B975" s="90" t="s">
        <v>3718</v>
      </c>
      <c r="C975" s="28" t="s">
        <v>4652</v>
      </c>
      <c r="D975" s="23" t="s">
        <v>3287</v>
      </c>
      <c r="E975" s="123">
        <v>18.05</v>
      </c>
      <c r="F975" s="20">
        <v>35634.6</v>
      </c>
      <c r="G975" s="20">
        <f t="shared" si="15"/>
        <v>643204.53</v>
      </c>
    </row>
    <row r="976" spans="1:7" s="3" customFormat="1" ht="28.5" outlineLevel="1" x14ac:dyDescent="0.25">
      <c r="A976" s="10"/>
      <c r="B976" s="178" t="s">
        <v>3719</v>
      </c>
      <c r="C976" s="94" t="s">
        <v>4653</v>
      </c>
      <c r="D976" s="91" t="s">
        <v>1124</v>
      </c>
      <c r="E976" s="123">
        <v>2.2109999999999999</v>
      </c>
      <c r="F976" s="20">
        <v>145698.43</v>
      </c>
      <c r="G976" s="20">
        <f t="shared" si="15"/>
        <v>322139.23</v>
      </c>
    </row>
    <row r="977" spans="1:7" s="3" customFormat="1" outlineLevel="1" x14ac:dyDescent="0.25">
      <c r="A977" s="10"/>
      <c r="B977" s="90" t="s">
        <v>388</v>
      </c>
      <c r="C977" s="103" t="s">
        <v>3039</v>
      </c>
      <c r="D977" s="88"/>
      <c r="E977" s="137"/>
      <c r="F977" s="88"/>
      <c r="G977" s="20">
        <f t="shared" si="15"/>
        <v>0</v>
      </c>
    </row>
    <row r="978" spans="1:7" s="3" customFormat="1" outlineLevel="1" x14ac:dyDescent="0.2">
      <c r="A978" s="10"/>
      <c r="B978" s="90" t="s">
        <v>389</v>
      </c>
      <c r="C978" s="103" t="s">
        <v>3000</v>
      </c>
      <c r="D978" s="88"/>
      <c r="E978" s="137"/>
      <c r="F978" s="126"/>
      <c r="G978" s="20">
        <f t="shared" si="15"/>
        <v>0</v>
      </c>
    </row>
    <row r="979" spans="1:7" s="3" customFormat="1" ht="28.5" outlineLevel="1" x14ac:dyDescent="0.25">
      <c r="A979" s="10"/>
      <c r="B979" s="90" t="s">
        <v>3720</v>
      </c>
      <c r="C979" s="94" t="s">
        <v>4654</v>
      </c>
      <c r="D979" s="23" t="s">
        <v>3287</v>
      </c>
      <c r="E979" s="123">
        <v>123.12</v>
      </c>
      <c r="F979" s="20">
        <v>51115.22</v>
      </c>
      <c r="G979" s="20">
        <f t="shared" si="15"/>
        <v>6293305.8899999997</v>
      </c>
    </row>
    <row r="980" spans="1:7" s="3" customFormat="1" ht="42.75" outlineLevel="1" x14ac:dyDescent="0.25">
      <c r="A980" s="10"/>
      <c r="B980" s="90" t="s">
        <v>3721</v>
      </c>
      <c r="C980" s="64" t="s">
        <v>4655</v>
      </c>
      <c r="D980" s="23" t="s">
        <v>3287</v>
      </c>
      <c r="E980" s="123">
        <v>179.4</v>
      </c>
      <c r="F980" s="20">
        <v>55239.85</v>
      </c>
      <c r="G980" s="20">
        <f t="shared" si="15"/>
        <v>9910029.0899999999</v>
      </c>
    </row>
    <row r="981" spans="1:7" s="3" customFormat="1" ht="28.5" outlineLevel="1" x14ac:dyDescent="0.25">
      <c r="A981" s="10"/>
      <c r="B981" s="90" t="s">
        <v>3722</v>
      </c>
      <c r="C981" s="94" t="s">
        <v>4656</v>
      </c>
      <c r="D981" s="102" t="s">
        <v>2340</v>
      </c>
      <c r="E981" s="123">
        <v>271.8</v>
      </c>
      <c r="F981" s="20">
        <v>1114.76</v>
      </c>
      <c r="G981" s="20">
        <f t="shared" si="15"/>
        <v>302991.77</v>
      </c>
    </row>
    <row r="982" spans="1:7" s="3" customFormat="1" ht="28.5" outlineLevel="1" x14ac:dyDescent="0.25">
      <c r="A982" s="10"/>
      <c r="B982" s="90" t="s">
        <v>3723</v>
      </c>
      <c r="C982" s="94" t="s">
        <v>4657</v>
      </c>
      <c r="D982" s="102" t="s">
        <v>2340</v>
      </c>
      <c r="E982" s="123">
        <v>343.5</v>
      </c>
      <c r="F982" s="20">
        <v>1011.92</v>
      </c>
      <c r="G982" s="20">
        <f t="shared" si="15"/>
        <v>347594.52</v>
      </c>
    </row>
    <row r="983" spans="1:7" s="3" customFormat="1" outlineLevel="1" x14ac:dyDescent="0.25">
      <c r="A983" s="10"/>
      <c r="B983" s="90" t="s">
        <v>390</v>
      </c>
      <c r="C983" s="103" t="s">
        <v>1499</v>
      </c>
      <c r="D983" s="65"/>
      <c r="E983" s="123"/>
      <c r="F983" s="20"/>
      <c r="G983" s="20">
        <f t="shared" si="15"/>
        <v>0</v>
      </c>
    </row>
    <row r="984" spans="1:7" s="3" customFormat="1" ht="28.5" outlineLevel="1" x14ac:dyDescent="0.25">
      <c r="A984" s="10"/>
      <c r="B984" s="90" t="s">
        <v>3724</v>
      </c>
      <c r="C984" s="94" t="s">
        <v>4658</v>
      </c>
      <c r="D984" s="23" t="s">
        <v>3287</v>
      </c>
      <c r="E984" s="123">
        <v>292.8</v>
      </c>
      <c r="F984" s="20">
        <v>81289.710000000006</v>
      </c>
      <c r="G984" s="20">
        <f t="shared" si="15"/>
        <v>23801627.09</v>
      </c>
    </row>
    <row r="985" spans="1:7" s="3" customFormat="1" ht="28.5" outlineLevel="1" x14ac:dyDescent="0.25">
      <c r="A985" s="10"/>
      <c r="B985" s="90" t="s">
        <v>3725</v>
      </c>
      <c r="C985" s="94" t="s">
        <v>4659</v>
      </c>
      <c r="D985" s="23" t="s">
        <v>3287</v>
      </c>
      <c r="E985" s="123">
        <v>244.3</v>
      </c>
      <c r="F985" s="20">
        <v>22783.27</v>
      </c>
      <c r="G985" s="20">
        <f t="shared" si="15"/>
        <v>5565952.8600000003</v>
      </c>
    </row>
    <row r="986" spans="1:7" s="3" customFormat="1" ht="28.5" outlineLevel="1" x14ac:dyDescent="0.25">
      <c r="A986" s="10"/>
      <c r="B986" s="90" t="s">
        <v>3726</v>
      </c>
      <c r="C986" s="94" t="s">
        <v>4660</v>
      </c>
      <c r="D986" s="23" t="s">
        <v>3287</v>
      </c>
      <c r="E986" s="123">
        <v>13.4</v>
      </c>
      <c r="F986" s="20">
        <v>87405.96</v>
      </c>
      <c r="G986" s="20">
        <f t="shared" si="15"/>
        <v>1171239.8600000001</v>
      </c>
    </row>
    <row r="987" spans="1:7" s="3" customFormat="1" ht="42.75" outlineLevel="1" x14ac:dyDescent="0.25">
      <c r="A987" s="10"/>
      <c r="B987" s="90" t="s">
        <v>3727</v>
      </c>
      <c r="C987" s="94" t="s">
        <v>4661</v>
      </c>
      <c r="D987" s="23" t="s">
        <v>3287</v>
      </c>
      <c r="E987" s="123">
        <v>137.9</v>
      </c>
      <c r="F987" s="20">
        <v>66159.929999999993</v>
      </c>
      <c r="G987" s="20">
        <f t="shared" si="15"/>
        <v>9123454.3499999996</v>
      </c>
    </row>
    <row r="988" spans="1:7" s="3" customFormat="1" ht="28.5" outlineLevel="1" x14ac:dyDescent="0.25">
      <c r="A988" s="10"/>
      <c r="B988" s="90" t="s">
        <v>3728</v>
      </c>
      <c r="C988" s="94" t="s">
        <v>4662</v>
      </c>
      <c r="D988" s="102" t="s">
        <v>2340</v>
      </c>
      <c r="E988" s="123">
        <v>325</v>
      </c>
      <c r="F988" s="20">
        <v>1114.68</v>
      </c>
      <c r="G988" s="20">
        <f t="shared" si="15"/>
        <v>362271</v>
      </c>
    </row>
    <row r="989" spans="1:7" ht="28.5" outlineLevel="1" x14ac:dyDescent="0.25">
      <c r="B989" s="90" t="s">
        <v>3729</v>
      </c>
      <c r="C989" s="94" t="s">
        <v>4663</v>
      </c>
      <c r="D989" s="102" t="s">
        <v>2340</v>
      </c>
      <c r="E989" s="123">
        <v>459.2</v>
      </c>
      <c r="F989" s="20">
        <v>1011.86</v>
      </c>
      <c r="G989" s="20">
        <f t="shared" si="15"/>
        <v>464646.11</v>
      </c>
    </row>
    <row r="990" spans="1:7" outlineLevel="1" x14ac:dyDescent="0.25">
      <c r="B990" s="90" t="s">
        <v>391</v>
      </c>
      <c r="C990" s="103" t="s">
        <v>1500</v>
      </c>
      <c r="D990" s="65"/>
      <c r="E990" s="123"/>
      <c r="F990" s="20"/>
      <c r="G990" s="20">
        <f t="shared" si="15"/>
        <v>0</v>
      </c>
    </row>
    <row r="991" spans="1:7" ht="42.75" outlineLevel="1" x14ac:dyDescent="0.25">
      <c r="B991" s="90" t="s">
        <v>3730</v>
      </c>
      <c r="C991" s="94" t="s">
        <v>4664</v>
      </c>
      <c r="D991" s="23" t="s">
        <v>2757</v>
      </c>
      <c r="E991" s="123">
        <v>36</v>
      </c>
      <c r="F991" s="20">
        <v>1375954.94</v>
      </c>
      <c r="G991" s="20">
        <f t="shared" si="15"/>
        <v>49534377.840000004</v>
      </c>
    </row>
    <row r="992" spans="1:7" ht="42.75" outlineLevel="1" x14ac:dyDescent="0.25">
      <c r="B992" s="90" t="s">
        <v>3731</v>
      </c>
      <c r="C992" s="94" t="s">
        <v>4665</v>
      </c>
      <c r="D992" s="23" t="s">
        <v>3287</v>
      </c>
      <c r="E992" s="123">
        <v>516.4</v>
      </c>
      <c r="F992" s="20">
        <v>49716.67</v>
      </c>
      <c r="G992" s="20">
        <f t="shared" si="15"/>
        <v>25673688.390000001</v>
      </c>
    </row>
    <row r="993" spans="2:7" ht="28.5" outlineLevel="1" x14ac:dyDescent="0.25">
      <c r="B993" s="90" t="s">
        <v>3732</v>
      </c>
      <c r="C993" s="94" t="s">
        <v>4666</v>
      </c>
      <c r="D993" s="23" t="s">
        <v>3287</v>
      </c>
      <c r="E993" s="123">
        <v>9.1</v>
      </c>
      <c r="F993" s="20">
        <v>77813.789999999994</v>
      </c>
      <c r="G993" s="20">
        <f t="shared" si="15"/>
        <v>708105.49</v>
      </c>
    </row>
    <row r="994" spans="2:7" ht="42.75" outlineLevel="1" x14ac:dyDescent="0.25">
      <c r="B994" s="90" t="s">
        <v>3733</v>
      </c>
      <c r="C994" s="64" t="s">
        <v>4667</v>
      </c>
      <c r="D994" s="23" t="s">
        <v>2757</v>
      </c>
      <c r="E994" s="123">
        <v>72</v>
      </c>
      <c r="F994" s="20">
        <v>86636.5</v>
      </c>
      <c r="G994" s="20">
        <f t="shared" si="15"/>
        <v>6237828</v>
      </c>
    </row>
    <row r="995" spans="2:7" ht="28.5" outlineLevel="1" x14ac:dyDescent="0.25">
      <c r="B995" s="90" t="s">
        <v>3734</v>
      </c>
      <c r="C995" s="64" t="s">
        <v>4668</v>
      </c>
      <c r="D995" s="23" t="s">
        <v>2757</v>
      </c>
      <c r="E995" s="123">
        <v>48</v>
      </c>
      <c r="F995" s="20">
        <v>2208.29</v>
      </c>
      <c r="G995" s="20">
        <f t="shared" si="15"/>
        <v>105997.92</v>
      </c>
    </row>
    <row r="996" spans="2:7" ht="42.75" outlineLevel="1" x14ac:dyDescent="0.25">
      <c r="B996" s="90" t="s">
        <v>3735</v>
      </c>
      <c r="C996" s="64" t="s">
        <v>4669</v>
      </c>
      <c r="D996" s="23" t="s">
        <v>2339</v>
      </c>
      <c r="E996" s="123">
        <v>100</v>
      </c>
      <c r="F996" s="20">
        <v>712.53</v>
      </c>
      <c r="G996" s="20">
        <f t="shared" si="15"/>
        <v>71253</v>
      </c>
    </row>
    <row r="997" spans="2:7" ht="42.75" outlineLevel="1" x14ac:dyDescent="0.25">
      <c r="B997" s="90" t="s">
        <v>3736</v>
      </c>
      <c r="C997" s="94" t="s">
        <v>4670</v>
      </c>
      <c r="D997" s="102" t="s">
        <v>2340</v>
      </c>
      <c r="E997" s="123">
        <v>6848.4</v>
      </c>
      <c r="F997" s="20">
        <v>955.19</v>
      </c>
      <c r="G997" s="20">
        <f t="shared" si="15"/>
        <v>6541523.2000000002</v>
      </c>
    </row>
    <row r="998" spans="2:7" outlineLevel="1" x14ac:dyDescent="0.25">
      <c r="B998" s="90" t="s">
        <v>392</v>
      </c>
      <c r="C998" s="103" t="s">
        <v>1501</v>
      </c>
      <c r="D998" s="65"/>
      <c r="E998" s="123"/>
      <c r="F998" s="20"/>
      <c r="G998" s="20">
        <f t="shared" si="15"/>
        <v>0</v>
      </c>
    </row>
    <row r="999" spans="2:7" ht="28.5" outlineLevel="1" x14ac:dyDescent="0.25">
      <c r="B999" s="90" t="s">
        <v>3737</v>
      </c>
      <c r="C999" s="94" t="s">
        <v>4671</v>
      </c>
      <c r="D999" s="102" t="s">
        <v>2340</v>
      </c>
      <c r="E999" s="123">
        <v>2652.8</v>
      </c>
      <c r="F999" s="20">
        <v>2854.82</v>
      </c>
      <c r="G999" s="20">
        <f t="shared" si="15"/>
        <v>7573266.5</v>
      </c>
    </row>
    <row r="1000" spans="2:7" ht="57" outlineLevel="1" x14ac:dyDescent="0.25">
      <c r="B1000" s="90" t="s">
        <v>3738</v>
      </c>
      <c r="C1000" s="64" t="s">
        <v>4672</v>
      </c>
      <c r="D1000" s="102" t="s">
        <v>2340</v>
      </c>
      <c r="E1000" s="123">
        <v>2100.5</v>
      </c>
      <c r="F1000" s="20">
        <v>1041.6500000000001</v>
      </c>
      <c r="G1000" s="20">
        <f t="shared" si="15"/>
        <v>2187985.83</v>
      </c>
    </row>
    <row r="1001" spans="2:7" ht="42.75" outlineLevel="1" x14ac:dyDescent="0.25">
      <c r="B1001" s="90" t="s">
        <v>3739</v>
      </c>
      <c r="C1001" s="101" t="s">
        <v>4673</v>
      </c>
      <c r="D1001" s="102" t="s">
        <v>2340</v>
      </c>
      <c r="E1001" s="123">
        <v>2135.1</v>
      </c>
      <c r="F1001" s="20">
        <v>781.87</v>
      </c>
      <c r="G1001" s="20">
        <f t="shared" si="15"/>
        <v>1669370.64</v>
      </c>
    </row>
    <row r="1002" spans="2:7" ht="42.75" outlineLevel="1" x14ac:dyDescent="0.25">
      <c r="B1002" s="90" t="s">
        <v>3740</v>
      </c>
      <c r="C1002" s="64" t="s">
        <v>4674</v>
      </c>
      <c r="D1002" s="23" t="s">
        <v>3287</v>
      </c>
      <c r="E1002" s="123">
        <v>29.7</v>
      </c>
      <c r="F1002" s="20">
        <v>13605.16</v>
      </c>
      <c r="G1002" s="20">
        <f t="shared" si="15"/>
        <v>404073.25</v>
      </c>
    </row>
    <row r="1003" spans="2:7" ht="42.75" outlineLevel="1" x14ac:dyDescent="0.25">
      <c r="B1003" s="90" t="s">
        <v>3741</v>
      </c>
      <c r="C1003" s="64" t="s">
        <v>4675</v>
      </c>
      <c r="D1003" s="23" t="s">
        <v>2757</v>
      </c>
      <c r="E1003" s="123">
        <v>18</v>
      </c>
      <c r="F1003" s="20">
        <v>7400.48</v>
      </c>
      <c r="G1003" s="20">
        <f t="shared" si="15"/>
        <v>133208.64000000001</v>
      </c>
    </row>
    <row r="1004" spans="2:7" ht="28.5" outlineLevel="1" x14ac:dyDescent="0.25">
      <c r="B1004" s="90" t="s">
        <v>3742</v>
      </c>
      <c r="C1004" s="94" t="s">
        <v>4676</v>
      </c>
      <c r="D1004" s="23" t="s">
        <v>2339</v>
      </c>
      <c r="E1004" s="123">
        <v>197.3</v>
      </c>
      <c r="F1004" s="20">
        <v>2119.8000000000002</v>
      </c>
      <c r="G1004" s="20">
        <f t="shared" si="15"/>
        <v>418236.54</v>
      </c>
    </row>
    <row r="1005" spans="2:7" ht="28.5" outlineLevel="1" x14ac:dyDescent="0.25">
      <c r="B1005" s="90" t="s">
        <v>3743</v>
      </c>
      <c r="C1005" s="94" t="s">
        <v>4677</v>
      </c>
      <c r="D1005" s="23" t="s">
        <v>2339</v>
      </c>
      <c r="E1005" s="123">
        <v>1045.8</v>
      </c>
      <c r="F1005" s="20">
        <v>277.83999999999997</v>
      </c>
      <c r="G1005" s="20">
        <f t="shared" si="15"/>
        <v>290565.07</v>
      </c>
    </row>
    <row r="1006" spans="2:7" ht="42.75" outlineLevel="1" x14ac:dyDescent="0.25">
      <c r="B1006" s="90" t="s">
        <v>3744</v>
      </c>
      <c r="C1006" s="64" t="s">
        <v>4678</v>
      </c>
      <c r="D1006" s="23" t="s">
        <v>2339</v>
      </c>
      <c r="E1006" s="123">
        <v>224.2</v>
      </c>
      <c r="F1006" s="20">
        <v>8368.7199999999993</v>
      </c>
      <c r="G1006" s="20">
        <f t="shared" si="15"/>
        <v>1876267.02</v>
      </c>
    </row>
    <row r="1007" spans="2:7" ht="57" outlineLevel="1" x14ac:dyDescent="0.25">
      <c r="B1007" s="90" t="s">
        <v>3745</v>
      </c>
      <c r="C1007" s="64" t="s">
        <v>4679</v>
      </c>
      <c r="D1007" s="23" t="s">
        <v>2339</v>
      </c>
      <c r="E1007" s="123">
        <v>224</v>
      </c>
      <c r="F1007" s="20">
        <v>13969.89</v>
      </c>
      <c r="G1007" s="20">
        <f t="shared" si="15"/>
        <v>3129255.36</v>
      </c>
    </row>
    <row r="1008" spans="2:7" ht="42.75" outlineLevel="1" x14ac:dyDescent="0.25">
      <c r="B1008" s="90" t="s">
        <v>3746</v>
      </c>
      <c r="C1008" s="94" t="s">
        <v>4680</v>
      </c>
      <c r="D1008" s="23" t="s">
        <v>2339</v>
      </c>
      <c r="E1008" s="123">
        <v>212.9</v>
      </c>
      <c r="F1008" s="20">
        <v>5468.06</v>
      </c>
      <c r="G1008" s="20">
        <f t="shared" si="15"/>
        <v>1164149.97</v>
      </c>
    </row>
    <row r="1009" spans="2:7" ht="42.75" outlineLevel="1" x14ac:dyDescent="0.25">
      <c r="B1009" s="90" t="s">
        <v>3747</v>
      </c>
      <c r="C1009" s="64" t="s">
        <v>4681</v>
      </c>
      <c r="D1009" s="23" t="s">
        <v>2339</v>
      </c>
      <c r="E1009" s="123">
        <v>52.8</v>
      </c>
      <c r="F1009" s="20">
        <v>46880.25</v>
      </c>
      <c r="G1009" s="20">
        <f t="shared" si="15"/>
        <v>2475277.2000000002</v>
      </c>
    </row>
    <row r="1010" spans="2:7" ht="57" outlineLevel="1" x14ac:dyDescent="0.25">
      <c r="B1010" s="90" t="s">
        <v>3748</v>
      </c>
      <c r="C1010" s="64" t="s">
        <v>4682</v>
      </c>
      <c r="D1010" s="23" t="s">
        <v>2339</v>
      </c>
      <c r="E1010" s="123">
        <v>49.1</v>
      </c>
      <c r="F1010" s="20">
        <v>89638.65</v>
      </c>
      <c r="G1010" s="20">
        <f t="shared" si="15"/>
        <v>4401257.72</v>
      </c>
    </row>
    <row r="1011" spans="2:7" ht="28.5" outlineLevel="1" x14ac:dyDescent="0.25">
      <c r="B1011" s="90" t="s">
        <v>3749</v>
      </c>
      <c r="C1011" s="94" t="s">
        <v>4683</v>
      </c>
      <c r="D1011" s="23" t="s">
        <v>2339</v>
      </c>
      <c r="E1011" s="123">
        <v>198</v>
      </c>
      <c r="F1011" s="20">
        <v>3951.71</v>
      </c>
      <c r="G1011" s="20">
        <f t="shared" si="15"/>
        <v>782438.58</v>
      </c>
    </row>
    <row r="1012" spans="2:7" outlineLevel="1" x14ac:dyDescent="0.25">
      <c r="B1012" s="90" t="s">
        <v>393</v>
      </c>
      <c r="C1012" s="70" t="s">
        <v>1502</v>
      </c>
      <c r="D1012" s="65"/>
      <c r="E1012" s="123"/>
      <c r="F1012" s="20"/>
      <c r="G1012" s="20">
        <f t="shared" si="15"/>
        <v>0</v>
      </c>
    </row>
    <row r="1013" spans="2:7" ht="28.5" outlineLevel="1" x14ac:dyDescent="0.25">
      <c r="B1013" s="90" t="s">
        <v>3750</v>
      </c>
      <c r="C1013" s="94" t="s">
        <v>4684</v>
      </c>
      <c r="D1013" s="23" t="s">
        <v>3287</v>
      </c>
      <c r="E1013" s="123">
        <v>16.600000000000001</v>
      </c>
      <c r="F1013" s="20">
        <v>21919.11</v>
      </c>
      <c r="G1013" s="20">
        <f t="shared" si="15"/>
        <v>363857.23</v>
      </c>
    </row>
    <row r="1014" spans="2:7" ht="28.5" outlineLevel="1" x14ac:dyDescent="0.25">
      <c r="B1014" s="90" t="s">
        <v>3751</v>
      </c>
      <c r="C1014" s="94" t="s">
        <v>4685</v>
      </c>
      <c r="D1014" s="23" t="s">
        <v>3287</v>
      </c>
      <c r="E1014" s="123">
        <v>134.1</v>
      </c>
      <c r="F1014" s="20">
        <v>25010.29</v>
      </c>
      <c r="G1014" s="20">
        <f t="shared" si="15"/>
        <v>3353879.89</v>
      </c>
    </row>
    <row r="1015" spans="2:7" ht="28.5" outlineLevel="1" x14ac:dyDescent="0.25">
      <c r="B1015" s="90" t="s">
        <v>3752</v>
      </c>
      <c r="C1015" s="94" t="s">
        <v>4686</v>
      </c>
      <c r="D1015" s="102" t="s">
        <v>2340</v>
      </c>
      <c r="E1015" s="123">
        <v>77.599999999999994</v>
      </c>
      <c r="F1015" s="20">
        <v>1114.8900000000001</v>
      </c>
      <c r="G1015" s="20">
        <f t="shared" si="15"/>
        <v>86515.46</v>
      </c>
    </row>
    <row r="1016" spans="2:7" ht="28.5" outlineLevel="1" x14ac:dyDescent="0.25">
      <c r="B1016" s="90" t="s">
        <v>3753</v>
      </c>
      <c r="C1016" s="94" t="s">
        <v>4686</v>
      </c>
      <c r="D1016" s="102" t="s">
        <v>2340</v>
      </c>
      <c r="E1016" s="123">
        <v>304</v>
      </c>
      <c r="F1016" s="20">
        <v>2854.92</v>
      </c>
      <c r="G1016" s="20">
        <f t="shared" si="15"/>
        <v>867895.68</v>
      </c>
    </row>
    <row r="1017" spans="2:7" ht="57" outlineLevel="1" x14ac:dyDescent="0.25">
      <c r="B1017" s="90" t="s">
        <v>3754</v>
      </c>
      <c r="C1017" s="94" t="s">
        <v>4687</v>
      </c>
      <c r="D1017" s="102" t="s">
        <v>2340</v>
      </c>
      <c r="E1017" s="123">
        <v>63.3</v>
      </c>
      <c r="F1017" s="20">
        <v>254.37</v>
      </c>
      <c r="G1017" s="20">
        <f t="shared" si="15"/>
        <v>16101.62</v>
      </c>
    </row>
    <row r="1018" spans="2:7" ht="57" outlineLevel="1" x14ac:dyDescent="0.25">
      <c r="B1018" s="90" t="s">
        <v>3755</v>
      </c>
      <c r="C1018" s="64" t="s">
        <v>4688</v>
      </c>
      <c r="D1018" s="102" t="s">
        <v>2340</v>
      </c>
      <c r="E1018" s="123">
        <v>169.5</v>
      </c>
      <c r="F1018" s="20">
        <v>2391.73</v>
      </c>
      <c r="G1018" s="20">
        <f t="shared" si="15"/>
        <v>405398.24</v>
      </c>
    </row>
    <row r="1019" spans="2:7" ht="57" outlineLevel="1" x14ac:dyDescent="0.25">
      <c r="B1019" s="90" t="s">
        <v>3756</v>
      </c>
      <c r="C1019" s="94" t="s">
        <v>4689</v>
      </c>
      <c r="D1019" s="102" t="s">
        <v>2340</v>
      </c>
      <c r="E1019" s="123">
        <v>239.1</v>
      </c>
      <c r="F1019" s="20">
        <v>1193.07</v>
      </c>
      <c r="G1019" s="20">
        <f t="shared" ref="G1019:G1082" si="16">E1019*F1019</f>
        <v>285263.03999999998</v>
      </c>
    </row>
    <row r="1020" spans="2:7" ht="42.75" outlineLevel="1" x14ac:dyDescent="0.25">
      <c r="B1020" s="90" t="s">
        <v>3757</v>
      </c>
      <c r="C1020" s="94" t="s">
        <v>4690</v>
      </c>
      <c r="D1020" s="102" t="s">
        <v>2340</v>
      </c>
      <c r="E1020" s="123">
        <v>263.60000000000002</v>
      </c>
      <c r="F1020" s="20">
        <v>638.52</v>
      </c>
      <c r="G1020" s="20">
        <f t="shared" si="16"/>
        <v>168313.87</v>
      </c>
    </row>
    <row r="1021" spans="2:7" ht="42.75" outlineLevel="1" x14ac:dyDescent="0.25">
      <c r="B1021" s="90" t="s">
        <v>3758</v>
      </c>
      <c r="C1021" s="64" t="s">
        <v>4691</v>
      </c>
      <c r="D1021" s="102" t="s">
        <v>2340</v>
      </c>
      <c r="E1021" s="123">
        <v>33.6</v>
      </c>
      <c r="F1021" s="20">
        <v>1596.21</v>
      </c>
      <c r="G1021" s="20">
        <f t="shared" si="16"/>
        <v>53632.66</v>
      </c>
    </row>
    <row r="1022" spans="2:7" ht="28.5" outlineLevel="1" x14ac:dyDescent="0.25">
      <c r="B1022" s="90" t="s">
        <v>3759</v>
      </c>
      <c r="C1022" s="94" t="s">
        <v>4692</v>
      </c>
      <c r="D1022" s="23" t="s">
        <v>3287</v>
      </c>
      <c r="E1022" s="123">
        <v>1</v>
      </c>
      <c r="F1022" s="20">
        <v>212331.81</v>
      </c>
      <c r="G1022" s="20">
        <f t="shared" si="16"/>
        <v>212331.81</v>
      </c>
    </row>
    <row r="1023" spans="2:7" ht="42.75" outlineLevel="1" x14ac:dyDescent="0.25">
      <c r="B1023" s="90" t="s">
        <v>3760</v>
      </c>
      <c r="C1023" s="94" t="s">
        <v>4693</v>
      </c>
      <c r="D1023" s="23" t="s">
        <v>2339</v>
      </c>
      <c r="E1023" s="123">
        <v>59.1</v>
      </c>
      <c r="F1023" s="20">
        <v>579.96</v>
      </c>
      <c r="G1023" s="20">
        <f t="shared" si="16"/>
        <v>34275.64</v>
      </c>
    </row>
    <row r="1024" spans="2:7" ht="28.5" outlineLevel="1" x14ac:dyDescent="0.25">
      <c r="B1024" s="90" t="s">
        <v>3761</v>
      </c>
      <c r="C1024" s="94" t="s">
        <v>4694</v>
      </c>
      <c r="D1024" s="23" t="s">
        <v>2757</v>
      </c>
      <c r="E1024" s="123">
        <v>24</v>
      </c>
      <c r="F1024" s="20">
        <v>1605.75</v>
      </c>
      <c r="G1024" s="20">
        <f t="shared" si="16"/>
        <v>38538</v>
      </c>
    </row>
    <row r="1025" spans="2:7" ht="28.5" outlineLevel="1" x14ac:dyDescent="0.25">
      <c r="B1025" s="90" t="s">
        <v>3762</v>
      </c>
      <c r="C1025" s="94" t="s">
        <v>4695</v>
      </c>
      <c r="D1025" s="23" t="s">
        <v>2339</v>
      </c>
      <c r="E1025" s="123">
        <v>7.9</v>
      </c>
      <c r="F1025" s="20">
        <v>28033.01</v>
      </c>
      <c r="G1025" s="20">
        <f t="shared" si="16"/>
        <v>221460.78</v>
      </c>
    </row>
    <row r="1026" spans="2:7" ht="42.75" outlineLevel="1" x14ac:dyDescent="0.25">
      <c r="B1026" s="90" t="s">
        <v>3763</v>
      </c>
      <c r="C1026" s="94" t="s">
        <v>4696</v>
      </c>
      <c r="D1026" s="23" t="s">
        <v>2339</v>
      </c>
      <c r="E1026" s="123">
        <v>14.7</v>
      </c>
      <c r="F1026" s="20">
        <v>634.71</v>
      </c>
      <c r="G1026" s="20">
        <f t="shared" si="16"/>
        <v>9330.24</v>
      </c>
    </row>
    <row r="1027" spans="2:7" outlineLevel="1" x14ac:dyDescent="0.25">
      <c r="B1027" s="90" t="s">
        <v>394</v>
      </c>
      <c r="C1027" s="103" t="s">
        <v>622</v>
      </c>
      <c r="D1027" s="65"/>
      <c r="E1027" s="123"/>
      <c r="F1027" s="20"/>
      <c r="G1027" s="20">
        <f t="shared" si="16"/>
        <v>0</v>
      </c>
    </row>
    <row r="1028" spans="2:7" ht="28.5" outlineLevel="1" x14ac:dyDescent="0.25">
      <c r="B1028" s="90" t="s">
        <v>3764</v>
      </c>
      <c r="C1028" s="94" t="s">
        <v>4697</v>
      </c>
      <c r="D1028" s="23" t="s">
        <v>3287</v>
      </c>
      <c r="E1028" s="123">
        <v>1020</v>
      </c>
      <c r="F1028" s="20">
        <v>1369.13</v>
      </c>
      <c r="G1028" s="20">
        <f t="shared" si="16"/>
        <v>1396512.6</v>
      </c>
    </row>
    <row r="1029" spans="2:7" ht="28.5" outlineLevel="1" x14ac:dyDescent="0.25">
      <c r="B1029" s="90" t="s">
        <v>3765</v>
      </c>
      <c r="C1029" s="94" t="s">
        <v>4698</v>
      </c>
      <c r="D1029" s="102" t="s">
        <v>2340</v>
      </c>
      <c r="E1029" s="123">
        <v>270</v>
      </c>
      <c r="F1029" s="20">
        <v>1233.0999999999999</v>
      </c>
      <c r="G1029" s="20">
        <f t="shared" si="16"/>
        <v>332937</v>
      </c>
    </row>
    <row r="1030" spans="2:7" ht="28.5" outlineLevel="1" x14ac:dyDescent="0.25">
      <c r="B1030" s="90" t="s">
        <v>3766</v>
      </c>
      <c r="C1030" s="94" t="s">
        <v>4699</v>
      </c>
      <c r="D1030" s="23" t="s">
        <v>2339</v>
      </c>
      <c r="E1030" s="123">
        <v>59.4</v>
      </c>
      <c r="F1030" s="20">
        <v>3791.44</v>
      </c>
      <c r="G1030" s="20">
        <f t="shared" si="16"/>
        <v>225211.54</v>
      </c>
    </row>
    <row r="1031" spans="2:7" ht="28.5" outlineLevel="1" x14ac:dyDescent="0.25">
      <c r="B1031" s="90" t="s">
        <v>3767</v>
      </c>
      <c r="C1031" s="94" t="s">
        <v>4700</v>
      </c>
      <c r="D1031" s="102" t="s">
        <v>2340</v>
      </c>
      <c r="E1031" s="123">
        <v>270</v>
      </c>
      <c r="F1031" s="20">
        <v>832.78</v>
      </c>
      <c r="G1031" s="20">
        <f t="shared" si="16"/>
        <v>224850.6</v>
      </c>
    </row>
    <row r="1032" spans="2:7" ht="28.5" outlineLevel="1" x14ac:dyDescent="0.25">
      <c r="B1032" s="91" t="s">
        <v>440</v>
      </c>
      <c r="C1032" s="103" t="s">
        <v>3868</v>
      </c>
      <c r="D1032" s="91"/>
      <c r="E1032" s="123"/>
      <c r="F1032" s="91"/>
      <c r="G1032" s="20">
        <f t="shared" si="16"/>
        <v>0</v>
      </c>
    </row>
    <row r="1033" spans="2:7" outlineLevel="1" x14ac:dyDescent="0.2">
      <c r="B1033" s="90" t="s">
        <v>3769</v>
      </c>
      <c r="C1033" s="103" t="s">
        <v>2351</v>
      </c>
      <c r="D1033" s="88"/>
      <c r="E1033" s="137"/>
      <c r="F1033" s="126"/>
      <c r="G1033" s="20">
        <f t="shared" si="16"/>
        <v>0</v>
      </c>
    </row>
    <row r="1034" spans="2:7" ht="28.5" outlineLevel="1" x14ac:dyDescent="0.25">
      <c r="B1034" s="90" t="s">
        <v>3770</v>
      </c>
      <c r="C1034" s="94" t="s">
        <v>4701</v>
      </c>
      <c r="D1034" s="23" t="s">
        <v>3287</v>
      </c>
      <c r="E1034" s="123">
        <v>120.32</v>
      </c>
      <c r="F1034" s="20">
        <v>36780.769999999997</v>
      </c>
      <c r="G1034" s="20">
        <f t="shared" si="16"/>
        <v>4425462.25</v>
      </c>
    </row>
    <row r="1035" spans="2:7" ht="28.5" outlineLevel="1" x14ac:dyDescent="0.25">
      <c r="B1035" s="90" t="s">
        <v>3771</v>
      </c>
      <c r="C1035" s="94" t="s">
        <v>4702</v>
      </c>
      <c r="D1035" s="23" t="s">
        <v>3287</v>
      </c>
      <c r="E1035" s="123">
        <v>148.72</v>
      </c>
      <c r="F1035" s="20">
        <v>24509.32</v>
      </c>
      <c r="G1035" s="20">
        <f t="shared" si="16"/>
        <v>3645026.07</v>
      </c>
    </row>
    <row r="1036" spans="2:7" ht="28.5" outlineLevel="1" x14ac:dyDescent="0.25">
      <c r="B1036" s="90" t="s">
        <v>3772</v>
      </c>
      <c r="C1036" s="94" t="s">
        <v>4703</v>
      </c>
      <c r="D1036" s="23" t="s">
        <v>3287</v>
      </c>
      <c r="E1036" s="123">
        <v>96.31</v>
      </c>
      <c r="F1036" s="20">
        <v>63262.68</v>
      </c>
      <c r="G1036" s="20">
        <f t="shared" si="16"/>
        <v>6092828.71</v>
      </c>
    </row>
    <row r="1037" spans="2:7" ht="28.5" outlineLevel="1" x14ac:dyDescent="0.25">
      <c r="B1037" s="90" t="s">
        <v>3773</v>
      </c>
      <c r="C1037" s="94" t="s">
        <v>4704</v>
      </c>
      <c r="D1037" s="23" t="s">
        <v>3287</v>
      </c>
      <c r="E1037" s="123">
        <v>87.8</v>
      </c>
      <c r="F1037" s="20">
        <v>108737.02</v>
      </c>
      <c r="G1037" s="20">
        <f t="shared" si="16"/>
        <v>9547110.3599999994</v>
      </c>
    </row>
    <row r="1038" spans="2:7" ht="42.75" outlineLevel="1" x14ac:dyDescent="0.25">
      <c r="B1038" s="90" t="s">
        <v>3774</v>
      </c>
      <c r="C1038" s="28" t="s">
        <v>4705</v>
      </c>
      <c r="D1038" s="23" t="s">
        <v>3287</v>
      </c>
      <c r="E1038" s="123">
        <v>40.340000000000003</v>
      </c>
      <c r="F1038" s="20">
        <v>51019.86</v>
      </c>
      <c r="G1038" s="20">
        <f t="shared" si="16"/>
        <v>2058141.15</v>
      </c>
    </row>
    <row r="1039" spans="2:7" ht="28.5" outlineLevel="1" x14ac:dyDescent="0.25">
      <c r="B1039" s="90" t="s">
        <v>3775</v>
      </c>
      <c r="C1039" s="94" t="s">
        <v>4706</v>
      </c>
      <c r="D1039" s="23" t="s">
        <v>3287</v>
      </c>
      <c r="E1039" s="123">
        <v>8.94</v>
      </c>
      <c r="F1039" s="20">
        <v>50313.63</v>
      </c>
      <c r="G1039" s="20">
        <f t="shared" si="16"/>
        <v>449803.85</v>
      </c>
    </row>
    <row r="1040" spans="2:7" ht="28.5" outlineLevel="1" x14ac:dyDescent="0.25">
      <c r="B1040" s="90" t="s">
        <v>3776</v>
      </c>
      <c r="C1040" s="94" t="s">
        <v>4707</v>
      </c>
      <c r="D1040" s="102" t="s">
        <v>2340</v>
      </c>
      <c r="E1040" s="123">
        <v>257.76</v>
      </c>
      <c r="F1040" s="20">
        <v>1107.23</v>
      </c>
      <c r="G1040" s="20">
        <f t="shared" si="16"/>
        <v>285399.59999999998</v>
      </c>
    </row>
    <row r="1041" spans="2:7" ht="28.5" outlineLevel="1" x14ac:dyDescent="0.25">
      <c r="B1041" s="90" t="s">
        <v>3777</v>
      </c>
      <c r="C1041" s="94" t="s">
        <v>4708</v>
      </c>
      <c r="D1041" s="102" t="s">
        <v>2340</v>
      </c>
      <c r="E1041" s="123">
        <v>930.69</v>
      </c>
      <c r="F1041" s="20">
        <v>847.08</v>
      </c>
      <c r="G1041" s="20">
        <f t="shared" si="16"/>
        <v>788368.89</v>
      </c>
    </row>
    <row r="1042" spans="2:7" outlineLevel="1" x14ac:dyDescent="0.25">
      <c r="B1042" s="90" t="s">
        <v>3778</v>
      </c>
      <c r="C1042" s="103" t="s">
        <v>2353</v>
      </c>
      <c r="D1042" s="90"/>
      <c r="E1042" s="123"/>
      <c r="F1042" s="20"/>
      <c r="G1042" s="20">
        <f t="shared" si="16"/>
        <v>0</v>
      </c>
    </row>
    <row r="1043" spans="2:7" ht="42.75" outlineLevel="1" x14ac:dyDescent="0.25">
      <c r="B1043" s="90" t="s">
        <v>3779</v>
      </c>
      <c r="C1043" s="94" t="s">
        <v>4709</v>
      </c>
      <c r="D1043" s="23" t="s">
        <v>3287</v>
      </c>
      <c r="E1043" s="123">
        <v>57.6</v>
      </c>
      <c r="F1043" s="20">
        <v>38033.160000000003</v>
      </c>
      <c r="G1043" s="20">
        <f t="shared" si="16"/>
        <v>2190710.02</v>
      </c>
    </row>
    <row r="1044" spans="2:7" ht="28.5" outlineLevel="1" x14ac:dyDescent="0.25">
      <c r="B1044" s="90" t="s">
        <v>3780</v>
      </c>
      <c r="C1044" s="94" t="s">
        <v>4710</v>
      </c>
      <c r="D1044" s="23" t="s">
        <v>3287</v>
      </c>
      <c r="E1044" s="123">
        <v>74.34</v>
      </c>
      <c r="F1044" s="20">
        <v>28769.47</v>
      </c>
      <c r="G1044" s="20">
        <f t="shared" si="16"/>
        <v>2138722.4</v>
      </c>
    </row>
    <row r="1045" spans="2:7" ht="28.5" outlineLevel="1" x14ac:dyDescent="0.25">
      <c r="B1045" s="90" t="s">
        <v>3781</v>
      </c>
      <c r="C1045" s="94" t="s">
        <v>4711</v>
      </c>
      <c r="D1045" s="23" t="s">
        <v>3287</v>
      </c>
      <c r="E1045" s="123">
        <v>47.14</v>
      </c>
      <c r="F1045" s="20">
        <v>67298.44</v>
      </c>
      <c r="G1045" s="20">
        <f t="shared" si="16"/>
        <v>3172448.46</v>
      </c>
    </row>
    <row r="1046" spans="2:7" ht="28.5" outlineLevel="1" x14ac:dyDescent="0.25">
      <c r="B1046" s="90" t="s">
        <v>3782</v>
      </c>
      <c r="C1046" s="94" t="s">
        <v>4712</v>
      </c>
      <c r="D1046" s="23" t="s">
        <v>3287</v>
      </c>
      <c r="E1046" s="123">
        <v>51.78</v>
      </c>
      <c r="F1046" s="20">
        <v>109556.62</v>
      </c>
      <c r="G1046" s="20">
        <f t="shared" si="16"/>
        <v>5672841.7800000003</v>
      </c>
    </row>
    <row r="1047" spans="2:7" ht="28.5" outlineLevel="1" x14ac:dyDescent="0.25">
      <c r="B1047" s="90" t="s">
        <v>3783</v>
      </c>
      <c r="C1047" s="94" t="s">
        <v>4713</v>
      </c>
      <c r="D1047" s="23" t="s">
        <v>3287</v>
      </c>
      <c r="E1047" s="123">
        <v>17.5</v>
      </c>
      <c r="F1047" s="20">
        <v>53849.15</v>
      </c>
      <c r="G1047" s="20">
        <f t="shared" si="16"/>
        <v>942360.13</v>
      </c>
    </row>
    <row r="1048" spans="2:7" ht="28.5" outlineLevel="1" x14ac:dyDescent="0.25">
      <c r="B1048" s="90" t="s">
        <v>3784</v>
      </c>
      <c r="C1048" s="94" t="s">
        <v>4714</v>
      </c>
      <c r="D1048" s="102" t="s">
        <v>2340</v>
      </c>
      <c r="E1048" s="123">
        <v>128.88</v>
      </c>
      <c r="F1048" s="20">
        <v>1148.23</v>
      </c>
      <c r="G1048" s="20">
        <f t="shared" si="16"/>
        <v>147983.88</v>
      </c>
    </row>
    <row r="1049" spans="2:7" ht="28.5" outlineLevel="1" x14ac:dyDescent="0.25">
      <c r="B1049" s="90" t="s">
        <v>3785</v>
      </c>
      <c r="C1049" s="94" t="s">
        <v>4715</v>
      </c>
      <c r="D1049" s="102" t="s">
        <v>2340</v>
      </c>
      <c r="E1049" s="123">
        <v>347.15</v>
      </c>
      <c r="F1049" s="20">
        <v>883.36</v>
      </c>
      <c r="G1049" s="20">
        <f t="shared" si="16"/>
        <v>306658.42</v>
      </c>
    </row>
    <row r="1050" spans="2:7" outlineLevel="1" x14ac:dyDescent="0.25">
      <c r="B1050" s="90" t="s">
        <v>3786</v>
      </c>
      <c r="C1050" s="103" t="s">
        <v>2354</v>
      </c>
      <c r="D1050" s="90"/>
      <c r="E1050" s="123"/>
      <c r="F1050" s="20"/>
      <c r="G1050" s="20">
        <f t="shared" si="16"/>
        <v>0</v>
      </c>
    </row>
    <row r="1051" spans="2:7" ht="28.5" outlineLevel="1" x14ac:dyDescent="0.25">
      <c r="B1051" s="90" t="s">
        <v>3787</v>
      </c>
      <c r="C1051" s="94" t="s">
        <v>4716</v>
      </c>
      <c r="D1051" s="23" t="s">
        <v>2757</v>
      </c>
      <c r="E1051" s="123">
        <v>48</v>
      </c>
      <c r="F1051" s="20">
        <v>66397.59</v>
      </c>
      <c r="G1051" s="20">
        <f t="shared" si="16"/>
        <v>3187084.32</v>
      </c>
    </row>
    <row r="1052" spans="2:7" ht="42.75" outlineLevel="1" x14ac:dyDescent="0.25">
      <c r="B1052" s="90" t="s">
        <v>3788</v>
      </c>
      <c r="C1052" s="28" t="s">
        <v>4717</v>
      </c>
      <c r="D1052" s="23" t="s">
        <v>2757</v>
      </c>
      <c r="E1052" s="123">
        <v>32</v>
      </c>
      <c r="F1052" s="20">
        <v>2189.27</v>
      </c>
      <c r="G1052" s="20">
        <f t="shared" si="16"/>
        <v>70056.639999999999</v>
      </c>
    </row>
    <row r="1053" spans="2:7" ht="57" outlineLevel="1" x14ac:dyDescent="0.25">
      <c r="B1053" s="90" t="s">
        <v>3789</v>
      </c>
      <c r="C1053" s="28" t="s">
        <v>4718</v>
      </c>
      <c r="D1053" s="23" t="s">
        <v>2757</v>
      </c>
      <c r="E1053" s="123">
        <v>12</v>
      </c>
      <c r="F1053" s="20">
        <v>624668.31000000006</v>
      </c>
      <c r="G1053" s="20">
        <f t="shared" si="16"/>
        <v>7496019.7199999997</v>
      </c>
    </row>
    <row r="1054" spans="2:7" ht="57" outlineLevel="1" x14ac:dyDescent="0.25">
      <c r="B1054" s="90" t="s">
        <v>3790</v>
      </c>
      <c r="C1054" s="28" t="s">
        <v>4719</v>
      </c>
      <c r="D1054" s="23" t="s">
        <v>2757</v>
      </c>
      <c r="E1054" s="123">
        <v>12</v>
      </c>
      <c r="F1054" s="20">
        <v>934365.34</v>
      </c>
      <c r="G1054" s="20">
        <f t="shared" si="16"/>
        <v>11212384.08</v>
      </c>
    </row>
    <row r="1055" spans="2:7" ht="42.75" outlineLevel="1" x14ac:dyDescent="0.25">
      <c r="B1055" s="90" t="s">
        <v>3791</v>
      </c>
      <c r="C1055" s="28" t="s">
        <v>4720</v>
      </c>
      <c r="D1055" s="23" t="s">
        <v>3287</v>
      </c>
      <c r="E1055" s="123">
        <v>218.95</v>
      </c>
      <c r="F1055" s="20">
        <v>60273.78</v>
      </c>
      <c r="G1055" s="20">
        <f t="shared" si="16"/>
        <v>13196944.130000001</v>
      </c>
    </row>
    <row r="1056" spans="2:7" ht="42.75" outlineLevel="1" x14ac:dyDescent="0.25">
      <c r="B1056" s="90" t="s">
        <v>3792</v>
      </c>
      <c r="C1056" s="28" t="s">
        <v>4721</v>
      </c>
      <c r="D1056" s="23" t="s">
        <v>3287</v>
      </c>
      <c r="E1056" s="123">
        <v>84.24</v>
      </c>
      <c r="F1056" s="20">
        <v>8795.98</v>
      </c>
      <c r="G1056" s="20">
        <f t="shared" si="16"/>
        <v>740973.36</v>
      </c>
    </row>
    <row r="1057" spans="2:7" ht="42.75" outlineLevel="1" x14ac:dyDescent="0.25">
      <c r="B1057" s="90" t="s">
        <v>3793</v>
      </c>
      <c r="C1057" s="28" t="s">
        <v>4722</v>
      </c>
      <c r="D1057" s="23" t="s">
        <v>3287</v>
      </c>
      <c r="E1057" s="123">
        <v>134.71</v>
      </c>
      <c r="F1057" s="20">
        <v>3533.66</v>
      </c>
      <c r="G1057" s="20">
        <f t="shared" si="16"/>
        <v>476019.34</v>
      </c>
    </row>
    <row r="1058" spans="2:7" ht="28.5" outlineLevel="1" x14ac:dyDescent="0.25">
      <c r="B1058" s="90" t="s">
        <v>3794</v>
      </c>
      <c r="C1058" s="28" t="s">
        <v>4723</v>
      </c>
      <c r="D1058" s="102" t="s">
        <v>2340</v>
      </c>
      <c r="E1058" s="123">
        <v>2547.4899999999998</v>
      </c>
      <c r="F1058" s="20">
        <v>355.35</v>
      </c>
      <c r="G1058" s="20">
        <f t="shared" si="16"/>
        <v>905250.57</v>
      </c>
    </row>
    <row r="1059" spans="2:7" ht="28.5" outlineLevel="1" x14ac:dyDescent="0.25">
      <c r="B1059" s="90" t="s">
        <v>3795</v>
      </c>
      <c r="C1059" s="28" t="s">
        <v>4724</v>
      </c>
      <c r="D1059" s="102" t="s">
        <v>2340</v>
      </c>
      <c r="E1059" s="123">
        <v>1567.31</v>
      </c>
      <c r="F1059" s="20">
        <v>995.07</v>
      </c>
      <c r="G1059" s="20">
        <f t="shared" si="16"/>
        <v>1559583.16</v>
      </c>
    </row>
    <row r="1060" spans="2:7" outlineLevel="1" x14ac:dyDescent="0.25">
      <c r="B1060" s="90" t="s">
        <v>3796</v>
      </c>
      <c r="C1060" s="63" t="s">
        <v>2355</v>
      </c>
      <c r="D1060" s="90"/>
      <c r="E1060" s="123"/>
      <c r="F1060" s="20"/>
      <c r="G1060" s="20">
        <f t="shared" si="16"/>
        <v>0</v>
      </c>
    </row>
    <row r="1061" spans="2:7" ht="28.5" outlineLevel="1" x14ac:dyDescent="0.25">
      <c r="B1061" s="90" t="s">
        <v>3797</v>
      </c>
      <c r="C1061" s="94" t="s">
        <v>4725</v>
      </c>
      <c r="D1061" s="102" t="s">
        <v>2340</v>
      </c>
      <c r="E1061" s="123">
        <v>1024.67</v>
      </c>
      <c r="F1061" s="20">
        <v>2835.71</v>
      </c>
      <c r="G1061" s="20">
        <f t="shared" si="16"/>
        <v>2905666.97</v>
      </c>
    </row>
    <row r="1062" spans="2:7" ht="57" outlineLevel="1" x14ac:dyDescent="0.25">
      <c r="B1062" s="90" t="s">
        <v>3798</v>
      </c>
      <c r="C1062" s="28" t="s">
        <v>4726</v>
      </c>
      <c r="D1062" s="102" t="s">
        <v>2340</v>
      </c>
      <c r="E1062" s="123">
        <v>831.77</v>
      </c>
      <c r="F1062" s="20">
        <v>1033.1300000000001</v>
      </c>
      <c r="G1062" s="20">
        <f t="shared" si="16"/>
        <v>859326.54</v>
      </c>
    </row>
    <row r="1063" spans="2:7" ht="42.75" outlineLevel="1" x14ac:dyDescent="0.25">
      <c r="B1063" s="90" t="s">
        <v>3799</v>
      </c>
      <c r="C1063" s="101" t="s">
        <v>4727</v>
      </c>
      <c r="D1063" s="102" t="s">
        <v>2340</v>
      </c>
      <c r="E1063" s="123">
        <v>847.39</v>
      </c>
      <c r="F1063" s="20">
        <v>776.15</v>
      </c>
      <c r="G1063" s="20">
        <f t="shared" si="16"/>
        <v>657701.75</v>
      </c>
    </row>
    <row r="1064" spans="2:7" ht="42.75" outlineLevel="1" x14ac:dyDescent="0.25">
      <c r="B1064" s="90" t="s">
        <v>2647</v>
      </c>
      <c r="C1064" s="28" t="s">
        <v>4728</v>
      </c>
      <c r="D1064" s="102" t="s">
        <v>2340</v>
      </c>
      <c r="E1064" s="123">
        <v>118.71</v>
      </c>
      <c r="F1064" s="20">
        <v>1502.42</v>
      </c>
      <c r="G1064" s="20">
        <f t="shared" si="16"/>
        <v>178352.28</v>
      </c>
    </row>
    <row r="1065" spans="2:7" ht="28.5" outlineLevel="1" x14ac:dyDescent="0.25">
      <c r="B1065" s="90" t="s">
        <v>2648</v>
      </c>
      <c r="C1065" s="28" t="s">
        <v>4729</v>
      </c>
      <c r="D1065" s="23" t="s">
        <v>2339</v>
      </c>
      <c r="E1065" s="123">
        <v>78.099999999999994</v>
      </c>
      <c r="F1065" s="20">
        <v>2084.56</v>
      </c>
      <c r="G1065" s="20">
        <f t="shared" si="16"/>
        <v>162804.14000000001</v>
      </c>
    </row>
    <row r="1066" spans="2:7" ht="42.75" outlineLevel="1" x14ac:dyDescent="0.25">
      <c r="B1066" s="90" t="s">
        <v>2649</v>
      </c>
      <c r="C1066" s="28" t="s">
        <v>4730</v>
      </c>
      <c r="D1066" s="23" t="s">
        <v>2339</v>
      </c>
      <c r="E1066" s="123">
        <v>111.9</v>
      </c>
      <c r="F1066" s="20">
        <v>8325</v>
      </c>
      <c r="G1066" s="20">
        <f t="shared" si="16"/>
        <v>931567.5</v>
      </c>
    </row>
    <row r="1067" spans="2:7" ht="57" outlineLevel="1" x14ac:dyDescent="0.25">
      <c r="B1067" s="90" t="s">
        <v>2650</v>
      </c>
      <c r="C1067" s="28" t="s">
        <v>4731</v>
      </c>
      <c r="D1067" s="23" t="s">
        <v>2339</v>
      </c>
      <c r="E1067" s="123">
        <v>111.9</v>
      </c>
      <c r="F1067" s="20">
        <v>28176.25</v>
      </c>
      <c r="G1067" s="20">
        <f t="shared" si="16"/>
        <v>3152922.38</v>
      </c>
    </row>
    <row r="1068" spans="2:7" ht="42.75" outlineLevel="1" x14ac:dyDescent="0.25">
      <c r="B1068" s="90" t="s">
        <v>2651</v>
      </c>
      <c r="C1068" s="94" t="s">
        <v>4732</v>
      </c>
      <c r="D1068" s="23" t="s">
        <v>2339</v>
      </c>
      <c r="E1068" s="123">
        <v>111.9</v>
      </c>
      <c r="F1068" s="20">
        <v>5813.11</v>
      </c>
      <c r="G1068" s="20">
        <f t="shared" si="16"/>
        <v>650487.01</v>
      </c>
    </row>
    <row r="1069" spans="2:7" ht="42.75" outlineLevel="1" x14ac:dyDescent="0.25">
      <c r="B1069" s="90" t="s">
        <v>2652</v>
      </c>
      <c r="C1069" s="28" t="s">
        <v>4733</v>
      </c>
      <c r="D1069" s="23" t="s">
        <v>2339</v>
      </c>
      <c r="E1069" s="123">
        <v>53.88</v>
      </c>
      <c r="F1069" s="20">
        <v>139809.82</v>
      </c>
      <c r="G1069" s="20">
        <f t="shared" si="16"/>
        <v>7532953.0999999996</v>
      </c>
    </row>
    <row r="1070" spans="2:7" ht="28.5" outlineLevel="1" x14ac:dyDescent="0.25">
      <c r="B1070" s="90" t="s">
        <v>2653</v>
      </c>
      <c r="C1070" s="94" t="s">
        <v>4734</v>
      </c>
      <c r="D1070" s="23" t="s">
        <v>2339</v>
      </c>
      <c r="E1070" s="123">
        <v>77.099999999999994</v>
      </c>
      <c r="F1070" s="20">
        <v>3928.78</v>
      </c>
      <c r="G1070" s="20">
        <f t="shared" si="16"/>
        <v>302908.94</v>
      </c>
    </row>
    <row r="1071" spans="2:7" ht="28.5" outlineLevel="1" x14ac:dyDescent="0.25">
      <c r="B1071" s="90" t="s">
        <v>2654</v>
      </c>
      <c r="C1071" s="94" t="s">
        <v>4735</v>
      </c>
      <c r="D1071" s="23" t="s">
        <v>2339</v>
      </c>
      <c r="E1071" s="123">
        <v>333.86</v>
      </c>
      <c r="F1071" s="20">
        <v>185.84</v>
      </c>
      <c r="G1071" s="20">
        <f t="shared" si="16"/>
        <v>62044.54</v>
      </c>
    </row>
    <row r="1072" spans="2:7" ht="28.5" outlineLevel="1" x14ac:dyDescent="0.25">
      <c r="B1072" s="90" t="s">
        <v>2655</v>
      </c>
      <c r="C1072" s="94" t="s">
        <v>4736</v>
      </c>
      <c r="D1072" s="91" t="s">
        <v>1124</v>
      </c>
      <c r="E1072" s="123">
        <v>0.3</v>
      </c>
      <c r="F1072" s="20">
        <v>124561.8</v>
      </c>
      <c r="G1072" s="20">
        <f t="shared" si="16"/>
        <v>37368.54</v>
      </c>
    </row>
    <row r="1073" spans="2:7" outlineLevel="1" x14ac:dyDescent="0.25">
      <c r="B1073" s="90" t="s">
        <v>2656</v>
      </c>
      <c r="C1073" s="103" t="s">
        <v>2356</v>
      </c>
      <c r="D1073" s="90"/>
      <c r="E1073" s="123"/>
      <c r="F1073" s="20"/>
      <c r="G1073" s="20">
        <f t="shared" si="16"/>
        <v>0</v>
      </c>
    </row>
    <row r="1074" spans="2:7" ht="28.5" outlineLevel="1" x14ac:dyDescent="0.25">
      <c r="B1074" s="90" t="s">
        <v>2657</v>
      </c>
      <c r="C1074" s="94" t="s">
        <v>4737</v>
      </c>
      <c r="D1074" s="23" t="s">
        <v>3287</v>
      </c>
      <c r="E1074" s="123">
        <v>16.96</v>
      </c>
      <c r="F1074" s="20">
        <v>26972.19</v>
      </c>
      <c r="G1074" s="20">
        <f t="shared" si="16"/>
        <v>457448.34</v>
      </c>
    </row>
    <row r="1075" spans="2:7" ht="28.5" outlineLevel="1" x14ac:dyDescent="0.25">
      <c r="B1075" s="90" t="s">
        <v>2658</v>
      </c>
      <c r="C1075" s="28" t="s">
        <v>4738</v>
      </c>
      <c r="D1075" s="23" t="s">
        <v>3287</v>
      </c>
      <c r="E1075" s="123">
        <v>235.07</v>
      </c>
      <c r="F1075" s="20">
        <v>44691.18</v>
      </c>
      <c r="G1075" s="20">
        <f t="shared" si="16"/>
        <v>10505555.68</v>
      </c>
    </row>
    <row r="1076" spans="2:7" ht="42.75" outlineLevel="1" x14ac:dyDescent="0.25">
      <c r="B1076" s="90" t="s">
        <v>2659</v>
      </c>
      <c r="C1076" s="28" t="s">
        <v>4739</v>
      </c>
      <c r="D1076" s="102" t="s">
        <v>2340</v>
      </c>
      <c r="E1076" s="123">
        <v>348.73</v>
      </c>
      <c r="F1076" s="20">
        <v>3670.1</v>
      </c>
      <c r="G1076" s="20">
        <f t="shared" si="16"/>
        <v>1279873.97</v>
      </c>
    </row>
    <row r="1077" spans="2:7" ht="42.75" outlineLevel="1" x14ac:dyDescent="0.25">
      <c r="B1077" s="90" t="s">
        <v>2660</v>
      </c>
      <c r="C1077" s="28" t="s">
        <v>4740</v>
      </c>
      <c r="D1077" s="102" t="s">
        <v>2340</v>
      </c>
      <c r="E1077" s="123">
        <v>50.77</v>
      </c>
      <c r="F1077" s="20">
        <v>2247.36</v>
      </c>
      <c r="G1077" s="20">
        <f t="shared" si="16"/>
        <v>114098.47</v>
      </c>
    </row>
    <row r="1078" spans="2:7" ht="28.5" outlineLevel="1" x14ac:dyDescent="0.25">
      <c r="B1078" s="90" t="s">
        <v>2661</v>
      </c>
      <c r="C1078" s="28" t="s">
        <v>4741</v>
      </c>
      <c r="D1078" s="102" t="s">
        <v>2340</v>
      </c>
      <c r="E1078" s="123">
        <v>13.86</v>
      </c>
      <c r="F1078" s="20">
        <v>17481.73</v>
      </c>
      <c r="G1078" s="20">
        <f t="shared" si="16"/>
        <v>242296.78</v>
      </c>
    </row>
    <row r="1079" spans="2:7" ht="28.5" outlineLevel="1" x14ac:dyDescent="0.25">
      <c r="B1079" s="90" t="s">
        <v>2662</v>
      </c>
      <c r="C1079" s="28" t="s">
        <v>4742</v>
      </c>
      <c r="D1079" s="102" t="s">
        <v>2340</v>
      </c>
      <c r="E1079" s="123">
        <v>155.88</v>
      </c>
      <c r="F1079" s="20">
        <v>826.98</v>
      </c>
      <c r="G1079" s="20">
        <f t="shared" si="16"/>
        <v>128909.64</v>
      </c>
    </row>
    <row r="1080" spans="2:7" outlineLevel="1" x14ac:dyDescent="0.25">
      <c r="B1080" s="90" t="s">
        <v>2663</v>
      </c>
      <c r="C1080" s="63" t="s">
        <v>2357</v>
      </c>
      <c r="D1080" s="90"/>
      <c r="E1080" s="123"/>
      <c r="F1080" s="20"/>
      <c r="G1080" s="20">
        <f t="shared" si="16"/>
        <v>0</v>
      </c>
    </row>
    <row r="1081" spans="2:7" ht="28.5" outlineLevel="1" x14ac:dyDescent="0.25">
      <c r="B1081" s="90" t="s">
        <v>2664</v>
      </c>
      <c r="C1081" s="28" t="s">
        <v>4743</v>
      </c>
      <c r="D1081" s="23" t="s">
        <v>3287</v>
      </c>
      <c r="E1081" s="123">
        <v>56.2</v>
      </c>
      <c r="F1081" s="20">
        <v>76181.440000000002</v>
      </c>
      <c r="G1081" s="20">
        <f t="shared" si="16"/>
        <v>4281396.93</v>
      </c>
    </row>
    <row r="1082" spans="2:7" ht="42.75" outlineLevel="1" x14ac:dyDescent="0.25">
      <c r="B1082" s="90" t="s">
        <v>2665</v>
      </c>
      <c r="C1082" s="28" t="s">
        <v>4744</v>
      </c>
      <c r="D1082" s="23" t="s">
        <v>3287</v>
      </c>
      <c r="E1082" s="123">
        <v>12277.1</v>
      </c>
      <c r="F1082" s="20">
        <v>1376.26</v>
      </c>
      <c r="G1082" s="20">
        <f t="shared" si="16"/>
        <v>16896481.649999999</v>
      </c>
    </row>
    <row r="1083" spans="2:7" ht="42.75" outlineLevel="1" x14ac:dyDescent="0.25">
      <c r="B1083" s="90" t="s">
        <v>2666</v>
      </c>
      <c r="C1083" s="28" t="s">
        <v>4745</v>
      </c>
      <c r="D1083" s="102" t="s">
        <v>2340</v>
      </c>
      <c r="E1083" s="123">
        <v>1012</v>
      </c>
      <c r="F1083" s="20">
        <v>6145.48</v>
      </c>
      <c r="G1083" s="20">
        <f t="shared" ref="G1083:G1146" si="17">E1083*F1083</f>
        <v>6219225.7599999998</v>
      </c>
    </row>
    <row r="1084" spans="2:7" ht="42.75" outlineLevel="1" x14ac:dyDescent="0.25">
      <c r="B1084" s="90" t="s">
        <v>2667</v>
      </c>
      <c r="C1084" s="28" t="s">
        <v>4746</v>
      </c>
      <c r="D1084" s="102" t="s">
        <v>2340</v>
      </c>
      <c r="E1084" s="123">
        <v>7942.58</v>
      </c>
      <c r="F1084" s="20">
        <v>455.74</v>
      </c>
      <c r="G1084" s="20">
        <f t="shared" si="17"/>
        <v>3619751.41</v>
      </c>
    </row>
    <row r="1085" spans="2:7" ht="28.5" outlineLevel="1" x14ac:dyDescent="0.25">
      <c r="B1085" s="90" t="s">
        <v>2668</v>
      </c>
      <c r="C1085" s="28" t="s">
        <v>4747</v>
      </c>
      <c r="D1085" s="23" t="s">
        <v>3287</v>
      </c>
      <c r="E1085" s="123">
        <v>7.97</v>
      </c>
      <c r="F1085" s="20">
        <v>16175.47</v>
      </c>
      <c r="G1085" s="20">
        <f t="shared" si="17"/>
        <v>128918.5</v>
      </c>
    </row>
    <row r="1086" spans="2:7" ht="28.5" outlineLevel="1" x14ac:dyDescent="0.25">
      <c r="B1086" s="90" t="s">
        <v>2669</v>
      </c>
      <c r="C1086" s="94" t="s">
        <v>4748</v>
      </c>
      <c r="D1086" s="102" t="s">
        <v>2340</v>
      </c>
      <c r="E1086" s="123">
        <v>231.2</v>
      </c>
      <c r="F1086" s="20">
        <v>1073.82</v>
      </c>
      <c r="G1086" s="20">
        <f t="shared" si="17"/>
        <v>248267.18</v>
      </c>
    </row>
    <row r="1087" spans="2:7" outlineLevel="1" x14ac:dyDescent="0.25">
      <c r="B1087" s="90" t="s">
        <v>2670</v>
      </c>
      <c r="C1087" s="63" t="s">
        <v>3467</v>
      </c>
      <c r="D1087" s="90"/>
      <c r="E1087" s="123"/>
      <c r="F1087" s="20"/>
      <c r="G1087" s="20">
        <f t="shared" si="17"/>
        <v>0</v>
      </c>
    </row>
    <row r="1088" spans="2:7" ht="28.5" outlineLevel="1" x14ac:dyDescent="0.25">
      <c r="B1088" s="90" t="s">
        <v>2671</v>
      </c>
      <c r="C1088" s="94" t="s">
        <v>4751</v>
      </c>
      <c r="D1088" s="23" t="s">
        <v>2757</v>
      </c>
      <c r="E1088" s="123">
        <v>2</v>
      </c>
      <c r="F1088" s="20">
        <v>51673.74</v>
      </c>
      <c r="G1088" s="20">
        <f t="shared" si="17"/>
        <v>103347.48</v>
      </c>
    </row>
    <row r="1089" spans="2:7" ht="28.5" outlineLevel="1" x14ac:dyDescent="0.25">
      <c r="B1089" s="90" t="s">
        <v>2672</v>
      </c>
      <c r="C1089" s="28" t="s">
        <v>4749</v>
      </c>
      <c r="D1089" s="23" t="s">
        <v>3287</v>
      </c>
      <c r="E1089" s="123">
        <v>5.46</v>
      </c>
      <c r="F1089" s="20">
        <v>78797.850000000006</v>
      </c>
      <c r="G1089" s="20">
        <f t="shared" si="17"/>
        <v>430236.26</v>
      </c>
    </row>
    <row r="1090" spans="2:7" ht="28.5" outlineLevel="1" x14ac:dyDescent="0.25">
      <c r="B1090" s="90" t="s">
        <v>2673</v>
      </c>
      <c r="C1090" s="28" t="s">
        <v>4750</v>
      </c>
      <c r="D1090" s="23" t="s">
        <v>3287</v>
      </c>
      <c r="E1090" s="123">
        <v>2.82</v>
      </c>
      <c r="F1090" s="20">
        <v>111398.99</v>
      </c>
      <c r="G1090" s="20">
        <f t="shared" si="17"/>
        <v>314145.15000000002</v>
      </c>
    </row>
    <row r="1091" spans="2:7" outlineLevel="1" x14ac:dyDescent="0.25">
      <c r="B1091" s="90" t="s">
        <v>2674</v>
      </c>
      <c r="C1091" s="103" t="s">
        <v>3468</v>
      </c>
      <c r="D1091" s="90"/>
      <c r="E1091" s="123"/>
      <c r="F1091" s="20"/>
      <c r="G1091" s="20">
        <f t="shared" si="17"/>
        <v>0</v>
      </c>
    </row>
    <row r="1092" spans="2:7" ht="28.5" outlineLevel="1" x14ac:dyDescent="0.25">
      <c r="B1092" s="90" t="s">
        <v>2675</v>
      </c>
      <c r="C1092" s="101" t="s">
        <v>4752</v>
      </c>
      <c r="D1092" s="23" t="s">
        <v>3287</v>
      </c>
      <c r="E1092" s="123">
        <v>43.03</v>
      </c>
      <c r="F1092" s="20">
        <v>22906.66</v>
      </c>
      <c r="G1092" s="20">
        <f t="shared" si="17"/>
        <v>985673.58</v>
      </c>
    </row>
    <row r="1093" spans="2:7" ht="28.5" outlineLevel="1" x14ac:dyDescent="0.25">
      <c r="B1093" s="90" t="s">
        <v>2676</v>
      </c>
      <c r="C1093" s="94" t="s">
        <v>4753</v>
      </c>
      <c r="D1093" s="91" t="s">
        <v>1124</v>
      </c>
      <c r="E1093" s="123">
        <v>3.15</v>
      </c>
      <c r="F1093" s="20">
        <v>152406.51</v>
      </c>
      <c r="G1093" s="20">
        <f t="shared" si="17"/>
        <v>480080.51</v>
      </c>
    </row>
    <row r="1094" spans="2:7" ht="28.5" outlineLevel="1" x14ac:dyDescent="0.25">
      <c r="B1094" s="90" t="s">
        <v>2677</v>
      </c>
      <c r="C1094" s="94" t="s">
        <v>4754</v>
      </c>
      <c r="D1094" s="102" t="s">
        <v>2340</v>
      </c>
      <c r="E1094" s="123">
        <v>160.61000000000001</v>
      </c>
      <c r="F1094" s="20">
        <v>1073.98</v>
      </c>
      <c r="G1094" s="20">
        <f t="shared" si="17"/>
        <v>172491.93</v>
      </c>
    </row>
    <row r="1095" spans="2:7" ht="28.5" outlineLevel="1" x14ac:dyDescent="0.25">
      <c r="B1095" s="90" t="s">
        <v>2678</v>
      </c>
      <c r="C1095" s="94" t="s">
        <v>4755</v>
      </c>
      <c r="D1095" s="102" t="s">
        <v>2340</v>
      </c>
      <c r="E1095" s="123">
        <v>223.22</v>
      </c>
      <c r="F1095" s="20">
        <v>827.09</v>
      </c>
      <c r="G1095" s="20">
        <f t="shared" si="17"/>
        <v>184623.03</v>
      </c>
    </row>
    <row r="1096" spans="2:7" outlineLevel="1" x14ac:dyDescent="0.25">
      <c r="B1096" s="91" t="s">
        <v>505</v>
      </c>
      <c r="C1096" s="103" t="s">
        <v>2724</v>
      </c>
      <c r="D1096" s="90"/>
      <c r="E1096" s="123"/>
      <c r="F1096" s="22"/>
      <c r="G1096" s="20">
        <f t="shared" si="17"/>
        <v>0</v>
      </c>
    </row>
    <row r="1097" spans="2:7" outlineLevel="1" x14ac:dyDescent="0.25">
      <c r="B1097" s="102" t="s">
        <v>2680</v>
      </c>
      <c r="C1097" s="59" t="s">
        <v>2724</v>
      </c>
      <c r="D1097" s="102"/>
      <c r="E1097" s="128"/>
      <c r="F1097" s="102"/>
      <c r="G1097" s="20">
        <f t="shared" si="17"/>
        <v>0</v>
      </c>
    </row>
    <row r="1098" spans="2:7" ht="28.5" outlineLevel="1" x14ac:dyDescent="0.25">
      <c r="B1098" s="102" t="s">
        <v>2681</v>
      </c>
      <c r="C1098" s="94" t="s">
        <v>3470</v>
      </c>
      <c r="D1098" s="23" t="s">
        <v>2339</v>
      </c>
      <c r="E1098" s="123">
        <v>227.3</v>
      </c>
      <c r="F1098" s="20">
        <v>104258.45</v>
      </c>
      <c r="G1098" s="20">
        <f t="shared" si="17"/>
        <v>23697945.690000001</v>
      </c>
    </row>
    <row r="1099" spans="2:7" ht="28.5" outlineLevel="1" x14ac:dyDescent="0.25">
      <c r="B1099" s="90" t="s">
        <v>2682</v>
      </c>
      <c r="C1099" s="103" t="s">
        <v>3469</v>
      </c>
      <c r="D1099" s="88"/>
      <c r="E1099" s="137"/>
      <c r="F1099" s="102"/>
      <c r="G1099" s="20">
        <f t="shared" si="17"/>
        <v>0</v>
      </c>
    </row>
    <row r="1100" spans="2:7" ht="28.5" outlineLevel="1" x14ac:dyDescent="0.25">
      <c r="B1100" s="90" t="s">
        <v>2683</v>
      </c>
      <c r="C1100" s="94" t="s">
        <v>4756</v>
      </c>
      <c r="D1100" s="23" t="s">
        <v>2339</v>
      </c>
      <c r="E1100" s="123">
        <v>47.67</v>
      </c>
      <c r="F1100" s="20">
        <v>384111.08</v>
      </c>
      <c r="G1100" s="20">
        <f t="shared" si="17"/>
        <v>18310575.18</v>
      </c>
    </row>
    <row r="1101" spans="2:7" ht="28.5" outlineLevel="1" x14ac:dyDescent="0.25">
      <c r="B1101" s="90" t="s">
        <v>2684</v>
      </c>
      <c r="C1101" s="94" t="s">
        <v>4757</v>
      </c>
      <c r="D1101" s="23" t="s">
        <v>2339</v>
      </c>
      <c r="E1101" s="123">
        <v>44.62</v>
      </c>
      <c r="F1101" s="20">
        <v>598216.15</v>
      </c>
      <c r="G1101" s="20">
        <f t="shared" si="17"/>
        <v>26692404.609999999</v>
      </c>
    </row>
    <row r="1102" spans="2:7" ht="28.5" outlineLevel="1" x14ac:dyDescent="0.25">
      <c r="B1102" s="90" t="s">
        <v>2685</v>
      </c>
      <c r="C1102" s="94" t="s">
        <v>4758</v>
      </c>
      <c r="D1102" s="23" t="s">
        <v>2339</v>
      </c>
      <c r="E1102" s="123">
        <v>44.94</v>
      </c>
      <c r="F1102" s="20">
        <v>199695.44</v>
      </c>
      <c r="G1102" s="20">
        <f t="shared" si="17"/>
        <v>8974313.0700000003</v>
      </c>
    </row>
    <row r="1103" spans="2:7" ht="28.5" outlineLevel="1" x14ac:dyDescent="0.25">
      <c r="B1103" s="90" t="s">
        <v>1071</v>
      </c>
      <c r="C1103" s="94" t="s">
        <v>4759</v>
      </c>
      <c r="D1103" s="23" t="s">
        <v>2339</v>
      </c>
      <c r="E1103" s="123">
        <f>37.24+51.35+37.62+36.95+36.96+56.65+37.08+40</f>
        <v>333.85</v>
      </c>
      <c r="F1103" s="20">
        <v>107969.08</v>
      </c>
      <c r="G1103" s="20">
        <f t="shared" si="17"/>
        <v>36045477.359999999</v>
      </c>
    </row>
    <row r="1104" spans="2:7" ht="28.5" outlineLevel="1" x14ac:dyDescent="0.25">
      <c r="B1104" s="90" t="s">
        <v>1072</v>
      </c>
      <c r="C1104" s="94" t="s">
        <v>4760</v>
      </c>
      <c r="D1104" s="23" t="s">
        <v>2339</v>
      </c>
      <c r="E1104" s="123">
        <v>38.94</v>
      </c>
      <c r="F1104" s="20">
        <v>170999.6</v>
      </c>
      <c r="G1104" s="20">
        <f t="shared" si="17"/>
        <v>6658724.4199999999</v>
      </c>
    </row>
    <row r="1105" spans="2:7" ht="28.5" outlineLevel="1" x14ac:dyDescent="0.25">
      <c r="B1105" s="91" t="s">
        <v>1073</v>
      </c>
      <c r="C1105" s="59" t="s">
        <v>3471</v>
      </c>
      <c r="D1105" s="100"/>
      <c r="E1105" s="149"/>
      <c r="F1105" s="22"/>
      <c r="G1105" s="20">
        <f t="shared" si="17"/>
        <v>0</v>
      </c>
    </row>
    <row r="1106" spans="2:7" outlineLevel="1" x14ac:dyDescent="0.2">
      <c r="B1106" s="102" t="s">
        <v>1074</v>
      </c>
      <c r="C1106" s="59" t="s">
        <v>3472</v>
      </c>
      <c r="D1106" s="100"/>
      <c r="E1106" s="149"/>
      <c r="F1106" s="126"/>
      <c r="G1106" s="20">
        <f t="shared" si="17"/>
        <v>0</v>
      </c>
    </row>
    <row r="1107" spans="2:7" outlineLevel="1" x14ac:dyDescent="0.2">
      <c r="B1107" s="102" t="s">
        <v>1075</v>
      </c>
      <c r="C1107" s="59" t="s">
        <v>3473</v>
      </c>
      <c r="D1107" s="100"/>
      <c r="E1107" s="149"/>
      <c r="F1107" s="126"/>
      <c r="G1107" s="20">
        <f t="shared" si="17"/>
        <v>0</v>
      </c>
    </row>
    <row r="1108" spans="2:7" ht="42.75" outlineLevel="1" x14ac:dyDescent="0.25">
      <c r="B1108" s="102" t="s">
        <v>1076</v>
      </c>
      <c r="C1108" s="101" t="s">
        <v>4761</v>
      </c>
      <c r="D1108" s="23" t="s">
        <v>2757</v>
      </c>
      <c r="E1108" s="123">
        <v>60</v>
      </c>
      <c r="F1108" s="20">
        <v>6078.13</v>
      </c>
      <c r="G1108" s="20">
        <f t="shared" si="17"/>
        <v>364687.8</v>
      </c>
    </row>
    <row r="1109" spans="2:7" ht="42.75" outlineLevel="1" x14ac:dyDescent="0.25">
      <c r="B1109" s="102" t="s">
        <v>1077</v>
      </c>
      <c r="C1109" s="101" t="s">
        <v>4762</v>
      </c>
      <c r="D1109" s="23" t="s">
        <v>2757</v>
      </c>
      <c r="E1109" s="123">
        <v>60</v>
      </c>
      <c r="F1109" s="20">
        <v>4673.6899999999996</v>
      </c>
      <c r="G1109" s="20">
        <f t="shared" si="17"/>
        <v>280421.40000000002</v>
      </c>
    </row>
    <row r="1110" spans="2:7" ht="57" outlineLevel="1" x14ac:dyDescent="0.25">
      <c r="B1110" s="102" t="s">
        <v>1078</v>
      </c>
      <c r="C1110" s="101" t="s">
        <v>4763</v>
      </c>
      <c r="D1110" s="91" t="s">
        <v>1124</v>
      </c>
      <c r="E1110" s="123">
        <v>2.1</v>
      </c>
      <c r="F1110" s="20">
        <v>238527.1</v>
      </c>
      <c r="G1110" s="20">
        <f t="shared" si="17"/>
        <v>500906.91</v>
      </c>
    </row>
    <row r="1111" spans="2:7" ht="28.5" outlineLevel="1" x14ac:dyDescent="0.25">
      <c r="B1111" s="102" t="s">
        <v>1079</v>
      </c>
      <c r="C1111" s="101" t="s">
        <v>4764</v>
      </c>
      <c r="D1111" s="102" t="s">
        <v>2340</v>
      </c>
      <c r="E1111" s="123">
        <v>1619</v>
      </c>
      <c r="F1111" s="20">
        <v>145.65</v>
      </c>
      <c r="G1111" s="20">
        <f t="shared" si="17"/>
        <v>235807.35</v>
      </c>
    </row>
    <row r="1112" spans="2:7" ht="42.75" outlineLevel="1" x14ac:dyDescent="0.25">
      <c r="B1112" s="102" t="s">
        <v>1080</v>
      </c>
      <c r="C1112" s="101" t="s">
        <v>4765</v>
      </c>
      <c r="D1112" s="91" t="s">
        <v>1124</v>
      </c>
      <c r="E1112" s="123">
        <v>70.5</v>
      </c>
      <c r="F1112" s="20">
        <v>52740.28</v>
      </c>
      <c r="G1112" s="20">
        <f t="shared" si="17"/>
        <v>3718189.74</v>
      </c>
    </row>
    <row r="1113" spans="2:7" ht="42.75" outlineLevel="1" x14ac:dyDescent="0.25">
      <c r="B1113" s="102" t="s">
        <v>1081</v>
      </c>
      <c r="C1113" s="101" t="s">
        <v>4765</v>
      </c>
      <c r="D1113" s="91" t="s">
        <v>1124</v>
      </c>
      <c r="E1113" s="123">
        <v>70.5</v>
      </c>
      <c r="F1113" s="20">
        <v>34121.9</v>
      </c>
      <c r="G1113" s="20">
        <f t="shared" si="17"/>
        <v>2405593.9500000002</v>
      </c>
    </row>
    <row r="1114" spans="2:7" outlineLevel="1" x14ac:dyDescent="0.25">
      <c r="B1114" s="102"/>
      <c r="C1114" s="69" t="s">
        <v>3000</v>
      </c>
      <c r="D1114" s="100"/>
      <c r="E1114" s="123"/>
      <c r="F1114" s="20"/>
      <c r="G1114" s="20">
        <f t="shared" si="17"/>
        <v>0</v>
      </c>
    </row>
    <row r="1115" spans="2:7" ht="28.5" outlineLevel="1" x14ac:dyDescent="0.25">
      <c r="B1115" s="102" t="s">
        <v>1082</v>
      </c>
      <c r="C1115" s="94" t="s">
        <v>4766</v>
      </c>
      <c r="D1115" s="23" t="s">
        <v>2757</v>
      </c>
      <c r="E1115" s="123">
        <v>72</v>
      </c>
      <c r="F1115" s="20">
        <v>57615.73</v>
      </c>
      <c r="G1115" s="20">
        <f t="shared" si="17"/>
        <v>4148332.56</v>
      </c>
    </row>
    <row r="1116" spans="2:7" ht="42.75" outlineLevel="1" x14ac:dyDescent="0.25">
      <c r="B1116" s="102" t="s">
        <v>1083</v>
      </c>
      <c r="C1116" s="101" t="s">
        <v>4767</v>
      </c>
      <c r="D1116" s="23" t="s">
        <v>3287</v>
      </c>
      <c r="E1116" s="123">
        <v>289</v>
      </c>
      <c r="F1116" s="20">
        <v>24980.1</v>
      </c>
      <c r="G1116" s="20">
        <f t="shared" si="17"/>
        <v>7219248.9000000004</v>
      </c>
    </row>
    <row r="1117" spans="2:7" ht="42.75" outlineLevel="1" x14ac:dyDescent="0.25">
      <c r="B1117" s="102" t="s">
        <v>1084</v>
      </c>
      <c r="C1117" s="101" t="s">
        <v>4768</v>
      </c>
      <c r="D1117" s="23" t="s">
        <v>3287</v>
      </c>
      <c r="E1117" s="123">
        <v>120</v>
      </c>
      <c r="F1117" s="20">
        <v>64219.69</v>
      </c>
      <c r="G1117" s="20">
        <f t="shared" si="17"/>
        <v>7706362.7999999998</v>
      </c>
    </row>
    <row r="1118" spans="2:7" ht="42.75" outlineLevel="1" x14ac:dyDescent="0.25">
      <c r="B1118" s="102" t="s">
        <v>1085</v>
      </c>
      <c r="C1118" s="101" t="s">
        <v>4769</v>
      </c>
      <c r="D1118" s="23" t="s">
        <v>3287</v>
      </c>
      <c r="E1118" s="123">
        <v>62</v>
      </c>
      <c r="F1118" s="20">
        <v>28206.26</v>
      </c>
      <c r="G1118" s="20">
        <f t="shared" si="17"/>
        <v>1748788.12</v>
      </c>
    </row>
    <row r="1119" spans="2:7" ht="42.75" outlineLevel="1" x14ac:dyDescent="0.25">
      <c r="B1119" s="102" t="s">
        <v>1086</v>
      </c>
      <c r="C1119" s="101" t="s">
        <v>4770</v>
      </c>
      <c r="D1119" s="23" t="s">
        <v>3287</v>
      </c>
      <c r="E1119" s="123">
        <v>18.149999999999999</v>
      </c>
      <c r="F1119" s="20">
        <v>17876.77</v>
      </c>
      <c r="G1119" s="20">
        <f t="shared" si="17"/>
        <v>324463.38</v>
      </c>
    </row>
    <row r="1120" spans="2:7" ht="42.75" outlineLevel="1" x14ac:dyDescent="0.25">
      <c r="B1120" s="102" t="s">
        <v>1087</v>
      </c>
      <c r="C1120" s="101" t="s">
        <v>4771</v>
      </c>
      <c r="D1120" s="23" t="s">
        <v>3287</v>
      </c>
      <c r="E1120" s="123">
        <v>182.7</v>
      </c>
      <c r="F1120" s="20">
        <v>59486.99</v>
      </c>
      <c r="G1120" s="20">
        <f t="shared" si="17"/>
        <v>10868273.07</v>
      </c>
    </row>
    <row r="1121" spans="2:7" ht="42.75" outlineLevel="1" x14ac:dyDescent="0.25">
      <c r="B1121" s="102" t="s">
        <v>1088</v>
      </c>
      <c r="C1121" s="94" t="s">
        <v>4772</v>
      </c>
      <c r="D1121" s="102" t="s">
        <v>2340</v>
      </c>
      <c r="E1121" s="123">
        <v>473.3</v>
      </c>
      <c r="F1121" s="20">
        <v>827.84</v>
      </c>
      <c r="G1121" s="20">
        <f t="shared" si="17"/>
        <v>391816.67</v>
      </c>
    </row>
    <row r="1122" spans="2:7" ht="42.75" outlineLevel="1" x14ac:dyDescent="0.25">
      <c r="B1122" s="102" t="s">
        <v>1089</v>
      </c>
      <c r="C1122" s="101" t="s">
        <v>4773</v>
      </c>
      <c r="D1122" s="102" t="s">
        <v>2340</v>
      </c>
      <c r="E1122" s="123">
        <v>1461</v>
      </c>
      <c r="F1122" s="20">
        <v>962.46</v>
      </c>
      <c r="G1122" s="20">
        <f t="shared" si="17"/>
        <v>1406154.06</v>
      </c>
    </row>
    <row r="1123" spans="2:7" outlineLevel="1" x14ac:dyDescent="0.25">
      <c r="B1123" s="102"/>
      <c r="C1123" s="69" t="s">
        <v>1499</v>
      </c>
      <c r="D1123" s="100"/>
      <c r="E1123" s="123"/>
      <c r="F1123" s="20"/>
      <c r="G1123" s="20">
        <f t="shared" si="17"/>
        <v>0</v>
      </c>
    </row>
    <row r="1124" spans="2:7" ht="28.5" outlineLevel="1" x14ac:dyDescent="0.25">
      <c r="B1124" s="102" t="s">
        <v>1090</v>
      </c>
      <c r="C1124" s="94" t="s">
        <v>4774</v>
      </c>
      <c r="D1124" s="23" t="s">
        <v>2757</v>
      </c>
      <c r="E1124" s="123">
        <v>36</v>
      </c>
      <c r="F1124" s="20">
        <v>57914.29</v>
      </c>
      <c r="G1124" s="20">
        <f t="shared" si="17"/>
        <v>2084914.44</v>
      </c>
    </row>
    <row r="1125" spans="2:7" ht="42.75" outlineLevel="1" x14ac:dyDescent="0.25">
      <c r="B1125" s="102" t="s">
        <v>1091</v>
      </c>
      <c r="C1125" s="101" t="s">
        <v>4775</v>
      </c>
      <c r="D1125" s="23" t="s">
        <v>3287</v>
      </c>
      <c r="E1125" s="123">
        <v>144.5</v>
      </c>
      <c r="F1125" s="20">
        <v>24980.33</v>
      </c>
      <c r="G1125" s="20">
        <f t="shared" si="17"/>
        <v>3609657.69</v>
      </c>
    </row>
    <row r="1126" spans="2:7" ht="42.75" outlineLevel="1" x14ac:dyDescent="0.25">
      <c r="B1126" s="102" t="s">
        <v>1092</v>
      </c>
      <c r="C1126" s="101" t="s">
        <v>4776</v>
      </c>
      <c r="D1126" s="23" t="s">
        <v>3287</v>
      </c>
      <c r="E1126" s="123">
        <v>41.25</v>
      </c>
      <c r="F1126" s="20">
        <v>64158.28</v>
      </c>
      <c r="G1126" s="20">
        <f t="shared" si="17"/>
        <v>2646529.0499999998</v>
      </c>
    </row>
    <row r="1127" spans="2:7" ht="42.75" outlineLevel="1" x14ac:dyDescent="0.25">
      <c r="B1127" s="102" t="s">
        <v>1093</v>
      </c>
      <c r="C1127" s="101" t="s">
        <v>4777</v>
      </c>
      <c r="D1127" s="23" t="s">
        <v>3287</v>
      </c>
      <c r="E1127" s="123">
        <v>98.1</v>
      </c>
      <c r="F1127" s="20">
        <v>23809.89</v>
      </c>
      <c r="G1127" s="20">
        <f t="shared" si="17"/>
        <v>2335750.21</v>
      </c>
    </row>
    <row r="1128" spans="2:7" ht="42.75" outlineLevel="1" x14ac:dyDescent="0.25">
      <c r="B1128" s="102" t="s">
        <v>1094</v>
      </c>
      <c r="C1128" s="101" t="s">
        <v>4778</v>
      </c>
      <c r="D1128" s="23" t="s">
        <v>3287</v>
      </c>
      <c r="E1128" s="123">
        <v>14.2</v>
      </c>
      <c r="F1128" s="20">
        <v>17670.43</v>
      </c>
      <c r="G1128" s="20">
        <f t="shared" si="17"/>
        <v>250920.11</v>
      </c>
    </row>
    <row r="1129" spans="2:7" ht="42.75" outlineLevel="1" x14ac:dyDescent="0.25">
      <c r="B1129" s="102" t="s">
        <v>1095</v>
      </c>
      <c r="C1129" s="94" t="s">
        <v>4779</v>
      </c>
      <c r="D1129" s="102" t="s">
        <v>2340</v>
      </c>
      <c r="E1129" s="123">
        <v>250.9</v>
      </c>
      <c r="F1129" s="20">
        <v>827.89</v>
      </c>
      <c r="G1129" s="20">
        <f t="shared" si="17"/>
        <v>207717.6</v>
      </c>
    </row>
    <row r="1130" spans="2:7" ht="42.75" outlineLevel="1" x14ac:dyDescent="0.25">
      <c r="B1130" s="102" t="s">
        <v>1096</v>
      </c>
      <c r="C1130" s="101" t="s">
        <v>4780</v>
      </c>
      <c r="D1130" s="102" t="s">
        <v>2340</v>
      </c>
      <c r="E1130" s="123">
        <v>447</v>
      </c>
      <c r="F1130" s="20">
        <v>980.89</v>
      </c>
      <c r="G1130" s="20">
        <f t="shared" si="17"/>
        <v>438457.83</v>
      </c>
    </row>
    <row r="1131" spans="2:7" outlineLevel="1" x14ac:dyDescent="0.25">
      <c r="B1131" s="102" t="s">
        <v>1097</v>
      </c>
      <c r="C1131" s="59" t="s">
        <v>1807</v>
      </c>
      <c r="D1131" s="100"/>
      <c r="E1131" s="123"/>
      <c r="F1131" s="20"/>
      <c r="G1131" s="20">
        <f t="shared" si="17"/>
        <v>0</v>
      </c>
    </row>
    <row r="1132" spans="2:7" ht="42.75" outlineLevel="1" x14ac:dyDescent="0.25">
      <c r="B1132" s="102" t="s">
        <v>1098</v>
      </c>
      <c r="C1132" s="101" t="s">
        <v>4781</v>
      </c>
      <c r="D1132" s="23" t="s">
        <v>2757</v>
      </c>
      <c r="E1132" s="123">
        <v>580</v>
      </c>
      <c r="F1132" s="20">
        <v>4552.2299999999996</v>
      </c>
      <c r="G1132" s="20">
        <f t="shared" si="17"/>
        <v>2640293.4</v>
      </c>
    </row>
    <row r="1133" spans="2:7" ht="42.75" outlineLevel="1" x14ac:dyDescent="0.25">
      <c r="B1133" s="102" t="s">
        <v>1099</v>
      </c>
      <c r="C1133" s="101" t="s">
        <v>4782</v>
      </c>
      <c r="D1133" s="23" t="s">
        <v>2757</v>
      </c>
      <c r="E1133" s="123">
        <v>155</v>
      </c>
      <c r="F1133" s="20">
        <v>4652.92</v>
      </c>
      <c r="G1133" s="20">
        <f t="shared" si="17"/>
        <v>721202.6</v>
      </c>
    </row>
    <row r="1134" spans="2:7" ht="42.75" outlineLevel="1" x14ac:dyDescent="0.25">
      <c r="B1134" s="102" t="s">
        <v>1100</v>
      </c>
      <c r="C1134" s="94" t="s">
        <v>4783</v>
      </c>
      <c r="D1134" s="23" t="s">
        <v>2757</v>
      </c>
      <c r="E1134" s="123">
        <v>14</v>
      </c>
      <c r="F1134" s="20">
        <v>826166.26</v>
      </c>
      <c r="G1134" s="20">
        <f t="shared" si="17"/>
        <v>11566327.640000001</v>
      </c>
    </row>
    <row r="1135" spans="2:7" ht="42.75" outlineLevel="1" x14ac:dyDescent="0.25">
      <c r="B1135" s="102" t="s">
        <v>1101</v>
      </c>
      <c r="C1135" s="94" t="s">
        <v>4784</v>
      </c>
      <c r="D1135" s="23" t="s">
        <v>2757</v>
      </c>
      <c r="E1135" s="123">
        <v>14</v>
      </c>
      <c r="F1135" s="20">
        <v>1318814.48</v>
      </c>
      <c r="G1135" s="20">
        <f t="shared" si="17"/>
        <v>18463402.719999999</v>
      </c>
    </row>
    <row r="1136" spans="2:7" ht="42.75" outlineLevel="1" x14ac:dyDescent="0.25">
      <c r="B1136" s="102" t="s">
        <v>1102</v>
      </c>
      <c r="C1136" s="101" t="s">
        <v>4785</v>
      </c>
      <c r="D1136" s="23" t="s">
        <v>3287</v>
      </c>
      <c r="E1136" s="123">
        <v>360.8</v>
      </c>
      <c r="F1136" s="20">
        <v>45316.39</v>
      </c>
      <c r="G1136" s="20">
        <f t="shared" si="17"/>
        <v>16350153.51</v>
      </c>
    </row>
    <row r="1137" spans="2:7" ht="42.75" outlineLevel="1" x14ac:dyDescent="0.25">
      <c r="B1137" s="102" t="s">
        <v>1103</v>
      </c>
      <c r="C1137" s="101" t="s">
        <v>4786</v>
      </c>
      <c r="D1137" s="102" t="s">
        <v>2340</v>
      </c>
      <c r="E1137" s="123">
        <v>24.9</v>
      </c>
      <c r="F1137" s="20">
        <v>7983.51</v>
      </c>
      <c r="G1137" s="20">
        <f t="shared" si="17"/>
        <v>198789.4</v>
      </c>
    </row>
    <row r="1138" spans="2:7" ht="28.5" outlineLevel="1" x14ac:dyDescent="0.25">
      <c r="B1138" s="102" t="s">
        <v>1104</v>
      </c>
      <c r="C1138" s="101" t="s">
        <v>4787</v>
      </c>
      <c r="D1138" s="102" t="s">
        <v>2340</v>
      </c>
      <c r="E1138" s="123">
        <v>83.23</v>
      </c>
      <c r="F1138" s="20">
        <v>4054.45</v>
      </c>
      <c r="G1138" s="20">
        <f t="shared" si="17"/>
        <v>337451.87</v>
      </c>
    </row>
    <row r="1139" spans="2:7" ht="42.75" outlineLevel="1" x14ac:dyDescent="0.25">
      <c r="B1139" s="102" t="s">
        <v>1105</v>
      </c>
      <c r="C1139" s="101" t="s">
        <v>4788</v>
      </c>
      <c r="D1139" s="23" t="s">
        <v>2757</v>
      </c>
      <c r="E1139" s="123">
        <v>28</v>
      </c>
      <c r="F1139" s="20">
        <v>56598.3</v>
      </c>
      <c r="G1139" s="20">
        <f t="shared" si="17"/>
        <v>1584752.4</v>
      </c>
    </row>
    <row r="1140" spans="2:7" ht="42.75" outlineLevel="1" x14ac:dyDescent="0.25">
      <c r="B1140" s="102" t="s">
        <v>1106</v>
      </c>
      <c r="C1140" s="101" t="s">
        <v>4789</v>
      </c>
      <c r="D1140" s="23" t="s">
        <v>2757</v>
      </c>
      <c r="E1140" s="123">
        <v>28</v>
      </c>
      <c r="F1140" s="20">
        <v>86828.93</v>
      </c>
      <c r="G1140" s="20">
        <f t="shared" si="17"/>
        <v>2431210.04</v>
      </c>
    </row>
    <row r="1141" spans="2:7" ht="42.75" outlineLevel="1" x14ac:dyDescent="0.25">
      <c r="B1141" s="102" t="s">
        <v>1107</v>
      </c>
      <c r="C1141" s="101" t="s">
        <v>4790</v>
      </c>
      <c r="D1141" s="91" t="s">
        <v>1124</v>
      </c>
      <c r="E1141" s="123">
        <v>0.94</v>
      </c>
      <c r="F1141" s="20">
        <v>78782.12</v>
      </c>
      <c r="G1141" s="20">
        <f t="shared" si="17"/>
        <v>74055.19</v>
      </c>
    </row>
    <row r="1142" spans="2:7" ht="42.75" outlineLevel="1" x14ac:dyDescent="0.25">
      <c r="B1142" s="102" t="s">
        <v>1108</v>
      </c>
      <c r="C1142" s="28" t="s">
        <v>4791</v>
      </c>
      <c r="D1142" s="102" t="s">
        <v>2340</v>
      </c>
      <c r="E1142" s="123">
        <v>5376</v>
      </c>
      <c r="F1142" s="20">
        <v>1033.1500000000001</v>
      </c>
      <c r="G1142" s="20">
        <f t="shared" si="17"/>
        <v>5554214.4000000004</v>
      </c>
    </row>
    <row r="1143" spans="2:7" outlineLevel="1" x14ac:dyDescent="0.25">
      <c r="B1143" s="102" t="s">
        <v>38</v>
      </c>
      <c r="C1143" s="59" t="s">
        <v>1501</v>
      </c>
      <c r="D1143" s="100"/>
      <c r="E1143" s="123"/>
      <c r="F1143" s="20"/>
      <c r="G1143" s="20">
        <f t="shared" si="17"/>
        <v>0</v>
      </c>
    </row>
    <row r="1144" spans="2:7" ht="28.5" outlineLevel="1" x14ac:dyDescent="0.25">
      <c r="B1144" s="102" t="s">
        <v>39</v>
      </c>
      <c r="C1144" s="94" t="s">
        <v>4792</v>
      </c>
      <c r="D1144" s="102" t="s">
        <v>2340</v>
      </c>
      <c r="E1144" s="123">
        <v>1692</v>
      </c>
      <c r="F1144" s="20">
        <v>1537.29</v>
      </c>
      <c r="G1144" s="20">
        <f t="shared" si="17"/>
        <v>2601094.6800000002</v>
      </c>
    </row>
    <row r="1145" spans="2:7" ht="57" outlineLevel="1" x14ac:dyDescent="0.25">
      <c r="B1145" s="102" t="s">
        <v>40</v>
      </c>
      <c r="C1145" s="101" t="s">
        <v>4793</v>
      </c>
      <c r="D1145" s="102" t="s">
        <v>2340</v>
      </c>
      <c r="E1145" s="123">
        <v>1456</v>
      </c>
      <c r="F1145" s="20">
        <v>864.41</v>
      </c>
      <c r="G1145" s="20">
        <f t="shared" si="17"/>
        <v>1258580.96</v>
      </c>
    </row>
    <row r="1146" spans="2:7" ht="57" outlineLevel="1" x14ac:dyDescent="0.25">
      <c r="B1146" s="102" t="s">
        <v>41</v>
      </c>
      <c r="C1146" s="101" t="s">
        <v>4794</v>
      </c>
      <c r="D1146" s="102" t="s">
        <v>2340</v>
      </c>
      <c r="E1146" s="123">
        <v>1456</v>
      </c>
      <c r="F1146" s="20">
        <v>756.41</v>
      </c>
      <c r="G1146" s="20">
        <f t="shared" si="17"/>
        <v>1101332.96</v>
      </c>
    </row>
    <row r="1147" spans="2:7" ht="57" outlineLevel="1" x14ac:dyDescent="0.25">
      <c r="B1147" s="102" t="s">
        <v>42</v>
      </c>
      <c r="C1147" s="101" t="s">
        <v>4795</v>
      </c>
      <c r="D1147" s="102" t="s">
        <v>2340</v>
      </c>
      <c r="E1147" s="123">
        <v>147</v>
      </c>
      <c r="F1147" s="20">
        <v>1343.69</v>
      </c>
      <c r="G1147" s="20">
        <f t="shared" ref="G1147:G1210" si="18">E1147*F1147</f>
        <v>197522.43</v>
      </c>
    </row>
    <row r="1148" spans="2:7" ht="57" outlineLevel="1" x14ac:dyDescent="0.25">
      <c r="B1148" s="102" t="s">
        <v>43</v>
      </c>
      <c r="C1148" s="101" t="s">
        <v>4796</v>
      </c>
      <c r="D1148" s="23" t="s">
        <v>3287</v>
      </c>
      <c r="E1148" s="123">
        <v>0.03</v>
      </c>
      <c r="F1148" s="20">
        <v>106560.33</v>
      </c>
      <c r="G1148" s="20">
        <f t="shared" si="18"/>
        <v>3196.81</v>
      </c>
    </row>
    <row r="1149" spans="2:7" ht="71.25" outlineLevel="1" x14ac:dyDescent="0.25">
      <c r="B1149" s="102" t="s">
        <v>44</v>
      </c>
      <c r="C1149" s="101" t="s">
        <v>4797</v>
      </c>
      <c r="D1149" s="23" t="s">
        <v>3287</v>
      </c>
      <c r="E1149" s="123">
        <v>0.3</v>
      </c>
      <c r="F1149" s="20">
        <v>262205.37</v>
      </c>
      <c r="G1149" s="20">
        <f t="shared" si="18"/>
        <v>78661.61</v>
      </c>
    </row>
    <row r="1150" spans="2:7" ht="42.75" outlineLevel="1" x14ac:dyDescent="0.25">
      <c r="B1150" s="102" t="s">
        <v>45</v>
      </c>
      <c r="C1150" s="101" t="s">
        <v>4798</v>
      </c>
      <c r="D1150" s="23" t="s">
        <v>2339</v>
      </c>
      <c r="E1150" s="123">
        <v>115.7</v>
      </c>
      <c r="F1150" s="20">
        <v>1910.25</v>
      </c>
      <c r="G1150" s="20">
        <f t="shared" si="18"/>
        <v>221015.93</v>
      </c>
    </row>
    <row r="1151" spans="2:7" ht="57" outlineLevel="1" x14ac:dyDescent="0.25">
      <c r="B1151" s="102" t="s">
        <v>46</v>
      </c>
      <c r="C1151" s="101" t="s">
        <v>4799</v>
      </c>
      <c r="D1151" s="23" t="s">
        <v>2339</v>
      </c>
      <c r="E1151" s="123">
        <v>149.5</v>
      </c>
      <c r="F1151" s="20">
        <v>15615.61</v>
      </c>
      <c r="G1151" s="20">
        <f t="shared" si="18"/>
        <v>2334533.7000000002</v>
      </c>
    </row>
    <row r="1152" spans="2:7" ht="42.75" outlineLevel="1" x14ac:dyDescent="0.25">
      <c r="B1152" s="102" t="s">
        <v>47</v>
      </c>
      <c r="C1152" s="101" t="s">
        <v>4801</v>
      </c>
      <c r="D1152" s="23" t="s">
        <v>2339</v>
      </c>
      <c r="E1152" s="123">
        <v>149.6</v>
      </c>
      <c r="F1152" s="20">
        <v>11463.56</v>
      </c>
      <c r="G1152" s="20">
        <f t="shared" si="18"/>
        <v>1714948.58</v>
      </c>
    </row>
    <row r="1153" spans="2:7" ht="42.75" outlineLevel="1" x14ac:dyDescent="0.25">
      <c r="B1153" s="102" t="s">
        <v>48</v>
      </c>
      <c r="C1153" s="101" t="s">
        <v>4800</v>
      </c>
      <c r="D1153" s="23" t="s">
        <v>2339</v>
      </c>
      <c r="E1153" s="123">
        <v>109.2</v>
      </c>
      <c r="F1153" s="20">
        <v>275.08</v>
      </c>
      <c r="G1153" s="20">
        <f t="shared" si="18"/>
        <v>30038.74</v>
      </c>
    </row>
    <row r="1154" spans="2:7" ht="42.75" outlineLevel="1" x14ac:dyDescent="0.25">
      <c r="B1154" s="102" t="s">
        <v>49</v>
      </c>
      <c r="C1154" s="101" t="s">
        <v>4802</v>
      </c>
      <c r="D1154" s="102" t="s">
        <v>2340</v>
      </c>
      <c r="E1154" s="123">
        <v>374</v>
      </c>
      <c r="F1154" s="20">
        <v>912.31</v>
      </c>
      <c r="G1154" s="20">
        <f t="shared" si="18"/>
        <v>341203.94</v>
      </c>
    </row>
    <row r="1155" spans="2:7" outlineLevel="1" x14ac:dyDescent="0.25">
      <c r="B1155" s="102" t="s">
        <v>50</v>
      </c>
      <c r="C1155" s="101" t="s">
        <v>1809</v>
      </c>
      <c r="D1155" s="102" t="s">
        <v>2340</v>
      </c>
      <c r="E1155" s="123">
        <v>84.7</v>
      </c>
      <c r="F1155" s="20">
        <v>870.26</v>
      </c>
      <c r="G1155" s="20">
        <f t="shared" si="18"/>
        <v>73711.02</v>
      </c>
    </row>
    <row r="1156" spans="2:7" ht="42.75" outlineLevel="1" x14ac:dyDescent="0.25">
      <c r="B1156" s="102" t="s">
        <v>51</v>
      </c>
      <c r="C1156" s="28" t="s">
        <v>4803</v>
      </c>
      <c r="D1156" s="23" t="s">
        <v>2757</v>
      </c>
      <c r="E1156" s="123">
        <v>4</v>
      </c>
      <c r="F1156" s="20">
        <v>875247.81</v>
      </c>
      <c r="G1156" s="20">
        <f t="shared" si="18"/>
        <v>3500991.24</v>
      </c>
    </row>
    <row r="1157" spans="2:7" ht="57" outlineLevel="1" x14ac:dyDescent="0.25">
      <c r="B1157" s="102" t="s">
        <v>52</v>
      </c>
      <c r="C1157" s="101" t="s">
        <v>4804</v>
      </c>
      <c r="D1157" s="23" t="s">
        <v>2339</v>
      </c>
      <c r="E1157" s="123">
        <v>126.94</v>
      </c>
      <c r="F1157" s="20">
        <v>55215.1</v>
      </c>
      <c r="G1157" s="20">
        <f t="shared" si="18"/>
        <v>7009004.79</v>
      </c>
    </row>
    <row r="1158" spans="2:7" ht="42.75" outlineLevel="1" x14ac:dyDescent="0.25">
      <c r="B1158" s="102" t="s">
        <v>53</v>
      </c>
      <c r="C1158" s="94" t="s">
        <v>4805</v>
      </c>
      <c r="D1158" s="23" t="s">
        <v>2339</v>
      </c>
      <c r="E1158" s="123">
        <v>204</v>
      </c>
      <c r="F1158" s="20">
        <v>5403.24</v>
      </c>
      <c r="G1158" s="20">
        <f t="shared" si="18"/>
        <v>1102260.96</v>
      </c>
    </row>
    <row r="1159" spans="2:7" ht="42.75" outlineLevel="1" x14ac:dyDescent="0.25">
      <c r="B1159" s="102" t="s">
        <v>54</v>
      </c>
      <c r="C1159" s="101" t="s">
        <v>4806</v>
      </c>
      <c r="D1159" s="23" t="s">
        <v>2339</v>
      </c>
      <c r="E1159" s="123">
        <v>108</v>
      </c>
      <c r="F1159" s="20">
        <v>7328.93</v>
      </c>
      <c r="G1159" s="20">
        <f t="shared" si="18"/>
        <v>791524.44</v>
      </c>
    </row>
    <row r="1160" spans="2:7" outlineLevel="1" x14ac:dyDescent="0.25">
      <c r="B1160" s="102" t="s">
        <v>55</v>
      </c>
      <c r="C1160" s="59" t="s">
        <v>1810</v>
      </c>
      <c r="D1160" s="100"/>
      <c r="E1160" s="123"/>
      <c r="F1160" s="20"/>
      <c r="G1160" s="20">
        <f t="shared" si="18"/>
        <v>0</v>
      </c>
    </row>
    <row r="1161" spans="2:7" ht="57" outlineLevel="1" x14ac:dyDescent="0.25">
      <c r="B1161" s="102" t="s">
        <v>56</v>
      </c>
      <c r="C1161" s="101" t="s">
        <v>4807</v>
      </c>
      <c r="D1161" s="102" t="s">
        <v>2340</v>
      </c>
      <c r="E1161" s="123">
        <v>347</v>
      </c>
      <c r="F1161" s="20">
        <v>67.34</v>
      </c>
      <c r="G1161" s="20">
        <f t="shared" si="18"/>
        <v>23366.98</v>
      </c>
    </row>
    <row r="1162" spans="2:7" ht="42.75" outlineLevel="1" x14ac:dyDescent="0.25">
      <c r="B1162" s="102" t="s">
        <v>57</v>
      </c>
      <c r="C1162" s="101" t="s">
        <v>4808</v>
      </c>
      <c r="D1162" s="23" t="s">
        <v>3287</v>
      </c>
      <c r="E1162" s="123">
        <v>23.9</v>
      </c>
      <c r="F1162" s="20">
        <v>35147.019999999997</v>
      </c>
      <c r="G1162" s="20">
        <f t="shared" si="18"/>
        <v>840013.78</v>
      </c>
    </row>
    <row r="1163" spans="2:7" ht="42.75" outlineLevel="1" x14ac:dyDescent="0.25">
      <c r="B1163" s="102" t="s">
        <v>58</v>
      </c>
      <c r="C1163" s="101" t="s">
        <v>4809</v>
      </c>
      <c r="D1163" s="23" t="s">
        <v>3287</v>
      </c>
      <c r="E1163" s="123">
        <v>200.5</v>
      </c>
      <c r="F1163" s="20">
        <v>26664.19</v>
      </c>
      <c r="G1163" s="20">
        <f t="shared" si="18"/>
        <v>5346170.0999999996</v>
      </c>
    </row>
    <row r="1164" spans="2:7" ht="42.75" outlineLevel="1" x14ac:dyDescent="0.25">
      <c r="B1164" s="102" t="s">
        <v>59</v>
      </c>
      <c r="C1164" s="94" t="s">
        <v>4810</v>
      </c>
      <c r="D1164" s="102" t="s">
        <v>2340</v>
      </c>
      <c r="E1164" s="123">
        <v>474</v>
      </c>
      <c r="F1164" s="20">
        <v>1610.62</v>
      </c>
      <c r="G1164" s="20">
        <f t="shared" si="18"/>
        <v>763433.88</v>
      </c>
    </row>
    <row r="1165" spans="2:7" ht="57" outlineLevel="1" x14ac:dyDescent="0.25">
      <c r="B1165" s="102" t="s">
        <v>60</v>
      </c>
      <c r="C1165" s="101" t="s">
        <v>4811</v>
      </c>
      <c r="D1165" s="102" t="s">
        <v>2340</v>
      </c>
      <c r="E1165" s="123">
        <v>135</v>
      </c>
      <c r="F1165" s="20">
        <v>268.93</v>
      </c>
      <c r="G1165" s="20">
        <f t="shared" si="18"/>
        <v>36305.550000000003</v>
      </c>
    </row>
    <row r="1166" spans="2:7" ht="57" outlineLevel="1" x14ac:dyDescent="0.25">
      <c r="B1166" s="102" t="s">
        <v>61</v>
      </c>
      <c r="C1166" s="101" t="s">
        <v>4812</v>
      </c>
      <c r="D1166" s="102" t="s">
        <v>2340</v>
      </c>
      <c r="E1166" s="123">
        <v>201</v>
      </c>
      <c r="F1166" s="20">
        <v>2367.73</v>
      </c>
      <c r="G1166" s="20">
        <f t="shared" si="18"/>
        <v>475913.73</v>
      </c>
    </row>
    <row r="1167" spans="2:7" ht="57" outlineLevel="1" x14ac:dyDescent="0.25">
      <c r="B1167" s="102" t="s">
        <v>62</v>
      </c>
      <c r="C1167" s="101" t="s">
        <v>4813</v>
      </c>
      <c r="D1167" s="102" t="s">
        <v>2340</v>
      </c>
      <c r="E1167" s="123">
        <v>342</v>
      </c>
      <c r="F1167" s="20">
        <v>1577.57</v>
      </c>
      <c r="G1167" s="20">
        <f t="shared" si="18"/>
        <v>539528.93999999994</v>
      </c>
    </row>
    <row r="1168" spans="2:7" ht="42.75" outlineLevel="1" x14ac:dyDescent="0.25">
      <c r="B1168" s="102" t="s">
        <v>63</v>
      </c>
      <c r="C1168" s="101" t="s">
        <v>4814</v>
      </c>
      <c r="D1168" s="102" t="s">
        <v>2340</v>
      </c>
      <c r="E1168" s="123">
        <v>402</v>
      </c>
      <c r="F1168" s="20">
        <v>619.44000000000005</v>
      </c>
      <c r="G1168" s="20">
        <f t="shared" si="18"/>
        <v>249014.88</v>
      </c>
    </row>
    <row r="1169" spans="2:7" ht="42.75" outlineLevel="1" x14ac:dyDescent="0.25">
      <c r="B1169" s="102" t="s">
        <v>64</v>
      </c>
      <c r="C1169" s="101" t="s">
        <v>4815</v>
      </c>
      <c r="D1169" s="102" t="s">
        <v>2340</v>
      </c>
      <c r="E1169" s="123">
        <v>34</v>
      </c>
      <c r="F1169" s="20">
        <v>1793.61</v>
      </c>
      <c r="G1169" s="20">
        <f t="shared" si="18"/>
        <v>60982.74</v>
      </c>
    </row>
    <row r="1170" spans="2:7" ht="28.5" outlineLevel="1" x14ac:dyDescent="0.25">
      <c r="B1170" s="102" t="s">
        <v>65</v>
      </c>
      <c r="C1170" s="101" t="s">
        <v>4816</v>
      </c>
      <c r="D1170" s="102" t="s">
        <v>2340</v>
      </c>
      <c r="E1170" s="123">
        <v>13.5</v>
      </c>
      <c r="F1170" s="20">
        <v>17516.41</v>
      </c>
      <c r="G1170" s="20">
        <f t="shared" si="18"/>
        <v>236471.54</v>
      </c>
    </row>
    <row r="1171" spans="2:7" ht="28.5" outlineLevel="1" x14ac:dyDescent="0.25">
      <c r="B1171" s="102" t="s">
        <v>66</v>
      </c>
      <c r="C1171" s="28" t="s">
        <v>4817</v>
      </c>
      <c r="D1171" s="102" t="s">
        <v>2340</v>
      </c>
      <c r="E1171" s="123">
        <v>253</v>
      </c>
      <c r="F1171" s="20">
        <v>911.79</v>
      </c>
      <c r="G1171" s="20">
        <f t="shared" si="18"/>
        <v>230682.87</v>
      </c>
    </row>
    <row r="1172" spans="2:7" ht="42.75" outlineLevel="1" x14ac:dyDescent="0.25">
      <c r="B1172" s="102" t="s">
        <v>67</v>
      </c>
      <c r="C1172" s="101" t="s">
        <v>4818</v>
      </c>
      <c r="D1172" s="23" t="s">
        <v>3287</v>
      </c>
      <c r="E1172" s="123">
        <v>21.6</v>
      </c>
      <c r="F1172" s="20">
        <v>20910</v>
      </c>
      <c r="G1172" s="20">
        <f t="shared" si="18"/>
        <v>451656</v>
      </c>
    </row>
    <row r="1173" spans="2:7" outlineLevel="1" x14ac:dyDescent="0.25">
      <c r="B1173" s="102" t="s">
        <v>68</v>
      </c>
      <c r="C1173" s="59" t="s">
        <v>360</v>
      </c>
      <c r="D1173" s="100"/>
      <c r="E1173" s="123"/>
      <c r="F1173" s="20"/>
      <c r="G1173" s="20">
        <f t="shared" si="18"/>
        <v>0</v>
      </c>
    </row>
    <row r="1174" spans="2:7" ht="28.5" outlineLevel="1" x14ac:dyDescent="0.25">
      <c r="B1174" s="102" t="s">
        <v>69</v>
      </c>
      <c r="C1174" s="101" t="s">
        <v>4819</v>
      </c>
      <c r="D1174" s="23" t="s">
        <v>3287</v>
      </c>
      <c r="E1174" s="123">
        <v>12.4</v>
      </c>
      <c r="F1174" s="20">
        <v>29870.43</v>
      </c>
      <c r="G1174" s="20">
        <f t="shared" si="18"/>
        <v>370393.33</v>
      </c>
    </row>
    <row r="1175" spans="2:7" ht="28.5" outlineLevel="1" x14ac:dyDescent="0.25">
      <c r="B1175" s="102" t="s">
        <v>70</v>
      </c>
      <c r="C1175" s="94" t="s">
        <v>4820</v>
      </c>
      <c r="D1175" s="102" t="s">
        <v>2340</v>
      </c>
      <c r="E1175" s="123">
        <v>80.400000000000006</v>
      </c>
      <c r="F1175" s="20">
        <v>827.99</v>
      </c>
      <c r="G1175" s="20">
        <f t="shared" si="18"/>
        <v>66570.399999999994</v>
      </c>
    </row>
    <row r="1176" spans="2:7" ht="42.75" outlineLevel="1" x14ac:dyDescent="0.25">
      <c r="B1176" s="102" t="s">
        <v>71</v>
      </c>
      <c r="C1176" s="94" t="s">
        <v>4821</v>
      </c>
      <c r="D1176" s="23" t="s">
        <v>2339</v>
      </c>
      <c r="E1176" s="123">
        <v>43.8</v>
      </c>
      <c r="F1176" s="20">
        <v>5755.59</v>
      </c>
      <c r="G1176" s="20">
        <f t="shared" si="18"/>
        <v>252094.84</v>
      </c>
    </row>
    <row r="1177" spans="2:7" ht="28.5" outlineLevel="1" x14ac:dyDescent="0.25">
      <c r="B1177" s="102" t="s">
        <v>72</v>
      </c>
      <c r="C1177" s="101" t="s">
        <v>4822</v>
      </c>
      <c r="D1177" s="102" t="s">
        <v>2340</v>
      </c>
      <c r="E1177" s="123">
        <v>112</v>
      </c>
      <c r="F1177" s="20">
        <v>910.75</v>
      </c>
      <c r="G1177" s="20">
        <f t="shared" si="18"/>
        <v>102004</v>
      </c>
    </row>
    <row r="1178" spans="2:7" outlineLevel="1" x14ac:dyDescent="0.25">
      <c r="B1178" s="102" t="s">
        <v>73</v>
      </c>
      <c r="C1178" s="59" t="s">
        <v>361</v>
      </c>
      <c r="D1178" s="100"/>
      <c r="E1178" s="123"/>
      <c r="F1178" s="20"/>
      <c r="G1178" s="20">
        <f t="shared" si="18"/>
        <v>0</v>
      </c>
    </row>
    <row r="1179" spans="2:7" ht="42.75" outlineLevel="1" x14ac:dyDescent="0.25">
      <c r="B1179" s="102" t="s">
        <v>74</v>
      </c>
      <c r="C1179" s="101" t="s">
        <v>4823</v>
      </c>
      <c r="D1179" s="23" t="s">
        <v>3287</v>
      </c>
      <c r="E1179" s="123">
        <v>83.2</v>
      </c>
      <c r="F1179" s="20">
        <v>24973.55</v>
      </c>
      <c r="G1179" s="20">
        <f t="shared" si="18"/>
        <v>2077799.36</v>
      </c>
    </row>
    <row r="1180" spans="2:7" ht="28.5" outlineLevel="1" x14ac:dyDescent="0.25">
      <c r="B1180" s="102" t="s">
        <v>75</v>
      </c>
      <c r="C1180" s="101" t="s">
        <v>4824</v>
      </c>
      <c r="D1180" s="23" t="s">
        <v>3287</v>
      </c>
      <c r="E1180" s="123">
        <v>19635</v>
      </c>
      <c r="F1180" s="20">
        <v>1123.3800000000001</v>
      </c>
      <c r="G1180" s="20">
        <f t="shared" si="18"/>
        <v>22057566.300000001</v>
      </c>
    </row>
    <row r="1181" spans="2:7" ht="57" outlineLevel="1" x14ac:dyDescent="0.25">
      <c r="B1181" s="102" t="s">
        <v>76</v>
      </c>
      <c r="C1181" s="101" t="s">
        <v>4825</v>
      </c>
      <c r="D1181" s="102" t="s">
        <v>2340</v>
      </c>
      <c r="E1181" s="123">
        <v>16970</v>
      </c>
      <c r="F1181" s="20">
        <v>1130.98</v>
      </c>
      <c r="G1181" s="20">
        <f t="shared" si="18"/>
        <v>19192730.600000001</v>
      </c>
    </row>
    <row r="1182" spans="2:7" ht="42.75" outlineLevel="1" x14ac:dyDescent="0.25">
      <c r="B1182" s="102" t="s">
        <v>77</v>
      </c>
      <c r="C1182" s="101" t="s">
        <v>4826</v>
      </c>
      <c r="D1182" s="23" t="s">
        <v>2339</v>
      </c>
      <c r="E1182" s="123">
        <v>150.5</v>
      </c>
      <c r="F1182" s="20">
        <v>910.14</v>
      </c>
      <c r="G1182" s="20">
        <f t="shared" si="18"/>
        <v>136976.07</v>
      </c>
    </row>
    <row r="1183" spans="2:7" ht="42.75" outlineLevel="1" x14ac:dyDescent="0.25">
      <c r="B1183" s="102" t="s">
        <v>78</v>
      </c>
      <c r="C1183" s="101" t="s">
        <v>4827</v>
      </c>
      <c r="D1183" s="23" t="s">
        <v>2339</v>
      </c>
      <c r="E1183" s="123">
        <v>26.65</v>
      </c>
      <c r="F1183" s="20">
        <v>11814.18</v>
      </c>
      <c r="G1183" s="20">
        <f t="shared" si="18"/>
        <v>314847.90000000002</v>
      </c>
    </row>
    <row r="1184" spans="2:7" ht="42.75" outlineLevel="1" x14ac:dyDescent="0.25">
      <c r="B1184" s="102" t="s">
        <v>79</v>
      </c>
      <c r="C1184" s="94" t="s">
        <v>4828</v>
      </c>
      <c r="D1184" s="102" t="s">
        <v>2340</v>
      </c>
      <c r="E1184" s="123">
        <v>324</v>
      </c>
      <c r="F1184" s="20">
        <v>828.03</v>
      </c>
      <c r="G1184" s="20">
        <f t="shared" si="18"/>
        <v>268281.71999999997</v>
      </c>
    </row>
    <row r="1185" spans="2:7" outlineLevel="1" x14ac:dyDescent="0.2">
      <c r="B1185" s="102" t="s">
        <v>80</v>
      </c>
      <c r="C1185" s="68" t="s">
        <v>362</v>
      </c>
      <c r="D1185" s="102"/>
      <c r="E1185" s="128"/>
      <c r="F1185" s="126"/>
      <c r="G1185" s="20">
        <f t="shared" si="18"/>
        <v>0</v>
      </c>
    </row>
    <row r="1186" spans="2:7" outlineLevel="1" x14ac:dyDescent="0.2">
      <c r="B1186" s="102" t="s">
        <v>81</v>
      </c>
      <c r="C1186" s="59" t="s">
        <v>352</v>
      </c>
      <c r="D1186" s="102"/>
      <c r="E1186" s="128"/>
      <c r="F1186" s="126"/>
      <c r="G1186" s="20">
        <f t="shared" si="18"/>
        <v>0</v>
      </c>
    </row>
    <row r="1187" spans="2:7" ht="28.5" outlineLevel="1" x14ac:dyDescent="0.25">
      <c r="B1187" s="102" t="s">
        <v>82</v>
      </c>
      <c r="C1187" s="101" t="s">
        <v>4829</v>
      </c>
      <c r="D1187" s="23" t="s">
        <v>3287</v>
      </c>
      <c r="E1187" s="123">
        <f>510510+21290</f>
        <v>531800</v>
      </c>
      <c r="F1187" s="20">
        <v>1207.71</v>
      </c>
      <c r="G1187" s="20">
        <f t="shared" si="18"/>
        <v>642260178</v>
      </c>
    </row>
    <row r="1188" spans="2:7" outlineLevel="1" x14ac:dyDescent="0.25">
      <c r="B1188" s="102" t="s">
        <v>83</v>
      </c>
      <c r="C1188" s="101" t="s">
        <v>4830</v>
      </c>
      <c r="D1188" s="23" t="s">
        <v>3287</v>
      </c>
      <c r="E1188" s="123">
        <v>5530</v>
      </c>
      <c r="F1188" s="20">
        <v>769.86</v>
      </c>
      <c r="G1188" s="20">
        <f t="shared" si="18"/>
        <v>4257325.8</v>
      </c>
    </row>
    <row r="1189" spans="2:7" ht="28.5" outlineLevel="1" x14ac:dyDescent="0.25">
      <c r="B1189" s="102" t="s">
        <v>84</v>
      </c>
      <c r="C1189" s="101" t="s">
        <v>4831</v>
      </c>
      <c r="D1189" s="102" t="s">
        <v>2340</v>
      </c>
      <c r="E1189" s="123">
        <f>97900+76700</f>
        <v>174600</v>
      </c>
      <c r="F1189" s="20">
        <v>1.04</v>
      </c>
      <c r="G1189" s="20">
        <f t="shared" si="18"/>
        <v>181584</v>
      </c>
    </row>
    <row r="1190" spans="2:7" ht="28.5" outlineLevel="1" x14ac:dyDescent="0.25">
      <c r="B1190" s="102" t="s">
        <v>85</v>
      </c>
      <c r="C1190" s="101" t="s">
        <v>4832</v>
      </c>
      <c r="D1190" s="102" t="s">
        <v>2340</v>
      </c>
      <c r="E1190" s="123">
        <f>68300+8470+12300</f>
        <v>89070</v>
      </c>
      <c r="F1190" s="20">
        <v>301.20999999999998</v>
      </c>
      <c r="G1190" s="20">
        <f t="shared" si="18"/>
        <v>26828774.699999999</v>
      </c>
    </row>
    <row r="1191" spans="2:7" ht="28.5" outlineLevel="1" x14ac:dyDescent="0.25">
      <c r="B1191" s="102" t="s">
        <v>86</v>
      </c>
      <c r="C1191" s="101" t="s">
        <v>4833</v>
      </c>
      <c r="D1191" s="102" t="s">
        <v>2340</v>
      </c>
      <c r="E1191" s="123">
        <v>3060</v>
      </c>
      <c r="F1191" s="20">
        <v>881.83</v>
      </c>
      <c r="G1191" s="20">
        <f t="shared" si="18"/>
        <v>2698399.8</v>
      </c>
    </row>
    <row r="1192" spans="2:7" ht="28.5" outlineLevel="1" x14ac:dyDescent="0.25">
      <c r="B1192" s="102" t="s">
        <v>87</v>
      </c>
      <c r="C1192" s="101" t="s">
        <v>4834</v>
      </c>
      <c r="D1192" s="93" t="s">
        <v>3288</v>
      </c>
      <c r="E1192" s="123">
        <f>196+35</f>
        <v>231</v>
      </c>
      <c r="F1192" s="20">
        <v>4106.7700000000004</v>
      </c>
      <c r="G1192" s="20">
        <f t="shared" si="18"/>
        <v>948663.87</v>
      </c>
    </row>
    <row r="1193" spans="2:7" ht="28.5" outlineLevel="1" x14ac:dyDescent="0.25">
      <c r="B1193" s="102" t="s">
        <v>88</v>
      </c>
      <c r="C1193" s="101" t="s">
        <v>4835</v>
      </c>
      <c r="D1193" s="102" t="s">
        <v>2340</v>
      </c>
      <c r="E1193" s="123">
        <v>8000</v>
      </c>
      <c r="F1193" s="20">
        <v>424.4</v>
      </c>
      <c r="G1193" s="20">
        <f t="shared" si="18"/>
        <v>3395200</v>
      </c>
    </row>
    <row r="1194" spans="2:7" ht="42.75" outlineLevel="1" x14ac:dyDescent="0.25">
      <c r="B1194" s="102" t="s">
        <v>89</v>
      </c>
      <c r="C1194" s="101" t="s">
        <v>4836</v>
      </c>
      <c r="D1194" s="102" t="s">
        <v>2340</v>
      </c>
      <c r="E1194" s="123">
        <v>1340</v>
      </c>
      <c r="F1194" s="20">
        <v>4716.42</v>
      </c>
      <c r="G1194" s="20">
        <f t="shared" si="18"/>
        <v>6320002.7999999998</v>
      </c>
    </row>
    <row r="1195" spans="2:7" outlineLevel="1" x14ac:dyDescent="0.25">
      <c r="B1195" s="102" t="s">
        <v>90</v>
      </c>
      <c r="C1195" s="59" t="s">
        <v>2723</v>
      </c>
      <c r="D1195" s="100"/>
      <c r="E1195" s="123"/>
      <c r="F1195" s="20"/>
      <c r="G1195" s="20">
        <f t="shared" si="18"/>
        <v>0</v>
      </c>
    </row>
    <row r="1196" spans="2:7" ht="28.5" outlineLevel="1" x14ac:dyDescent="0.25">
      <c r="B1196" s="102"/>
      <c r="C1196" s="69" t="s">
        <v>363</v>
      </c>
      <c r="D1196" s="100"/>
      <c r="E1196" s="123"/>
      <c r="F1196" s="20"/>
      <c r="G1196" s="20">
        <f t="shared" si="18"/>
        <v>0</v>
      </c>
    </row>
    <row r="1197" spans="2:7" ht="42.75" outlineLevel="1" x14ac:dyDescent="0.25">
      <c r="B1197" s="102" t="s">
        <v>91</v>
      </c>
      <c r="C1197" s="101" t="s">
        <v>4837</v>
      </c>
      <c r="D1197" s="102" t="s">
        <v>2340</v>
      </c>
      <c r="E1197" s="123">
        <f>12803</f>
        <v>12803</v>
      </c>
      <c r="F1197" s="20">
        <v>98.23</v>
      </c>
      <c r="G1197" s="20">
        <f t="shared" si="18"/>
        <v>1257638.69</v>
      </c>
    </row>
    <row r="1198" spans="2:7" ht="57" outlineLevel="1" x14ac:dyDescent="0.25">
      <c r="B1198" s="102" t="s">
        <v>92</v>
      </c>
      <c r="C1198" s="101" t="s">
        <v>4838</v>
      </c>
      <c r="D1198" s="102" t="s">
        <v>2340</v>
      </c>
      <c r="E1198" s="123">
        <f>10430</f>
        <v>10430</v>
      </c>
      <c r="F1198" s="20">
        <v>600.36</v>
      </c>
      <c r="G1198" s="20">
        <f t="shared" si="18"/>
        <v>6261754.7999999998</v>
      </c>
    </row>
    <row r="1199" spans="2:7" ht="57" outlineLevel="1" x14ac:dyDescent="0.25">
      <c r="B1199" s="102" t="s">
        <v>93</v>
      </c>
      <c r="C1199" s="101" t="s">
        <v>4839</v>
      </c>
      <c r="D1199" s="102" t="s">
        <v>2340</v>
      </c>
      <c r="E1199" s="123">
        <f>7471</f>
        <v>7471</v>
      </c>
      <c r="F1199" s="20">
        <v>927.06</v>
      </c>
      <c r="G1199" s="20">
        <f t="shared" si="18"/>
        <v>6926065.2599999998</v>
      </c>
    </row>
    <row r="1200" spans="2:7" ht="57" outlineLevel="1" x14ac:dyDescent="0.25">
      <c r="B1200" s="102" t="s">
        <v>94</v>
      </c>
      <c r="C1200" s="101" t="s">
        <v>4840</v>
      </c>
      <c r="D1200" s="102" t="s">
        <v>2340</v>
      </c>
      <c r="E1200" s="123">
        <f>7785</f>
        <v>7785</v>
      </c>
      <c r="F1200" s="20">
        <v>2159.38</v>
      </c>
      <c r="G1200" s="20">
        <f t="shared" si="18"/>
        <v>16810773.300000001</v>
      </c>
    </row>
    <row r="1201" spans="2:7" ht="57" outlineLevel="1" x14ac:dyDescent="0.25">
      <c r="B1201" s="102" t="s">
        <v>95</v>
      </c>
      <c r="C1201" s="101" t="s">
        <v>4841</v>
      </c>
      <c r="D1201" s="102" t="s">
        <v>2340</v>
      </c>
      <c r="E1201" s="123">
        <f>7240</f>
        <v>7240</v>
      </c>
      <c r="F1201" s="20">
        <v>979.51</v>
      </c>
      <c r="G1201" s="20">
        <f t="shared" si="18"/>
        <v>7091652.4000000004</v>
      </c>
    </row>
    <row r="1202" spans="2:7" ht="42.75" outlineLevel="1" x14ac:dyDescent="0.25">
      <c r="B1202" s="102" t="s">
        <v>96</v>
      </c>
      <c r="C1202" s="94" t="s">
        <v>4842</v>
      </c>
      <c r="D1202" s="102" t="s">
        <v>2340</v>
      </c>
      <c r="E1202" s="123">
        <f>7240</f>
        <v>7240</v>
      </c>
      <c r="F1202" s="20">
        <v>655.69</v>
      </c>
      <c r="G1202" s="20">
        <f t="shared" si="18"/>
        <v>4747195.5999999996</v>
      </c>
    </row>
    <row r="1203" spans="2:7" outlineLevel="1" x14ac:dyDescent="0.25">
      <c r="B1203" s="102"/>
      <c r="C1203" s="69" t="s">
        <v>3312</v>
      </c>
      <c r="D1203" s="102"/>
      <c r="E1203" s="123"/>
      <c r="F1203" s="20"/>
      <c r="G1203" s="20">
        <f t="shared" si="18"/>
        <v>0</v>
      </c>
    </row>
    <row r="1204" spans="2:7" ht="28.5" outlineLevel="1" x14ac:dyDescent="0.25">
      <c r="B1204" s="102" t="s">
        <v>97</v>
      </c>
      <c r="C1204" s="101" t="s">
        <v>4843</v>
      </c>
      <c r="D1204" s="23" t="s">
        <v>3287</v>
      </c>
      <c r="E1204" s="123">
        <v>1537</v>
      </c>
      <c r="F1204" s="20">
        <v>1343.04</v>
      </c>
      <c r="G1204" s="20">
        <f t="shared" si="18"/>
        <v>2064252.48</v>
      </c>
    </row>
    <row r="1205" spans="2:7" ht="42.75" outlineLevel="1" x14ac:dyDescent="0.25">
      <c r="B1205" s="102" t="s">
        <v>98</v>
      </c>
      <c r="C1205" s="101" t="s">
        <v>4844</v>
      </c>
      <c r="D1205" s="102" t="s">
        <v>2340</v>
      </c>
      <c r="E1205" s="123">
        <v>1075</v>
      </c>
      <c r="F1205" s="20">
        <v>307.16000000000003</v>
      </c>
      <c r="G1205" s="20">
        <f t="shared" si="18"/>
        <v>330197</v>
      </c>
    </row>
    <row r="1206" spans="2:7" ht="42.75" outlineLevel="1" x14ac:dyDescent="0.25">
      <c r="B1206" s="102" t="s">
        <v>99</v>
      </c>
      <c r="C1206" s="101" t="s">
        <v>4845</v>
      </c>
      <c r="D1206" s="102" t="s">
        <v>2340</v>
      </c>
      <c r="E1206" s="123">
        <v>1075</v>
      </c>
      <c r="F1206" s="20">
        <v>399.59</v>
      </c>
      <c r="G1206" s="20">
        <f t="shared" si="18"/>
        <v>429559.25</v>
      </c>
    </row>
    <row r="1207" spans="2:7" ht="28.5" outlineLevel="1" x14ac:dyDescent="0.25">
      <c r="B1207" s="102"/>
      <c r="C1207" s="69" t="s">
        <v>364</v>
      </c>
      <c r="D1207" s="100"/>
      <c r="E1207" s="123"/>
      <c r="F1207" s="20"/>
      <c r="G1207" s="20">
        <f t="shared" si="18"/>
        <v>0</v>
      </c>
    </row>
    <row r="1208" spans="2:7" ht="42.75" outlineLevel="1" x14ac:dyDescent="0.25">
      <c r="B1208" s="102" t="s">
        <v>100</v>
      </c>
      <c r="C1208" s="101" t="s">
        <v>4846</v>
      </c>
      <c r="D1208" s="102" t="s">
        <v>2340</v>
      </c>
      <c r="E1208" s="123">
        <v>39128</v>
      </c>
      <c r="F1208" s="20">
        <v>100.69</v>
      </c>
      <c r="G1208" s="20">
        <f t="shared" si="18"/>
        <v>3939798.32</v>
      </c>
    </row>
    <row r="1209" spans="2:7" ht="71.25" outlineLevel="1" x14ac:dyDescent="0.25">
      <c r="B1209" s="102" t="s">
        <v>101</v>
      </c>
      <c r="C1209" s="101" t="s">
        <v>4847</v>
      </c>
      <c r="D1209" s="102" t="s">
        <v>2340</v>
      </c>
      <c r="E1209" s="123">
        <v>34713</v>
      </c>
      <c r="F1209" s="20">
        <v>612.80999999999995</v>
      </c>
      <c r="G1209" s="20">
        <f t="shared" si="18"/>
        <v>21272473.530000001</v>
      </c>
    </row>
    <row r="1210" spans="2:7" ht="71.25" outlineLevel="1" x14ac:dyDescent="0.25">
      <c r="B1210" s="102" t="s">
        <v>102</v>
      </c>
      <c r="C1210" s="101" t="s">
        <v>4848</v>
      </c>
      <c r="D1210" s="102" t="s">
        <v>2340</v>
      </c>
      <c r="E1210" s="123">
        <v>26093</v>
      </c>
      <c r="F1210" s="20">
        <v>944.75</v>
      </c>
      <c r="G1210" s="20">
        <f t="shared" si="18"/>
        <v>24651361.75</v>
      </c>
    </row>
    <row r="1211" spans="2:7" ht="57" outlineLevel="1" x14ac:dyDescent="0.25">
      <c r="B1211" s="102" t="s">
        <v>103</v>
      </c>
      <c r="C1211" s="101" t="s">
        <v>4849</v>
      </c>
      <c r="D1211" s="102" t="s">
        <v>2340</v>
      </c>
      <c r="E1211" s="123">
        <v>22577</v>
      </c>
      <c r="F1211" s="20">
        <v>2200.12</v>
      </c>
      <c r="G1211" s="20">
        <f t="shared" ref="G1211:G1274" si="19">E1211*F1211</f>
        <v>49672109.240000002</v>
      </c>
    </row>
    <row r="1212" spans="2:7" ht="57" outlineLevel="1" x14ac:dyDescent="0.25">
      <c r="B1212" s="102" t="s">
        <v>104</v>
      </c>
      <c r="C1212" s="101" t="s">
        <v>4850</v>
      </c>
      <c r="D1212" s="102" t="s">
        <v>2340</v>
      </c>
      <c r="E1212" s="123">
        <v>22577</v>
      </c>
      <c r="F1212" s="20">
        <v>997.62</v>
      </c>
      <c r="G1212" s="20">
        <f t="shared" si="19"/>
        <v>22523266.739999998</v>
      </c>
    </row>
    <row r="1213" spans="2:7" ht="57" outlineLevel="1" x14ac:dyDescent="0.25">
      <c r="B1213" s="102" t="s">
        <v>105</v>
      </c>
      <c r="C1213" s="94" t="s">
        <v>4851</v>
      </c>
      <c r="D1213" s="102" t="s">
        <v>2340</v>
      </c>
      <c r="E1213" s="123">
        <v>22577</v>
      </c>
      <c r="F1213" s="20">
        <v>663.89</v>
      </c>
      <c r="G1213" s="20">
        <f t="shared" si="19"/>
        <v>14988644.529999999</v>
      </c>
    </row>
    <row r="1214" spans="2:7" ht="28.5" outlineLevel="1" x14ac:dyDescent="0.25">
      <c r="B1214" s="102"/>
      <c r="C1214" s="69" t="s">
        <v>365</v>
      </c>
      <c r="D1214" s="102"/>
      <c r="E1214" s="123"/>
      <c r="F1214" s="20"/>
      <c r="G1214" s="20">
        <f t="shared" si="19"/>
        <v>0</v>
      </c>
    </row>
    <row r="1215" spans="2:7" ht="71.25" outlineLevel="1" x14ac:dyDescent="0.25">
      <c r="B1215" s="102" t="s">
        <v>106</v>
      </c>
      <c r="C1215" s="101" t="s">
        <v>4852</v>
      </c>
      <c r="D1215" s="23" t="s">
        <v>3287</v>
      </c>
      <c r="E1215" s="123">
        <v>113</v>
      </c>
      <c r="F1215" s="20">
        <v>3245.91</v>
      </c>
      <c r="G1215" s="20">
        <f t="shared" si="19"/>
        <v>366787.83</v>
      </c>
    </row>
    <row r="1216" spans="2:7" ht="42.75" outlineLevel="1" x14ac:dyDescent="0.25">
      <c r="B1216" s="102" t="s">
        <v>107</v>
      </c>
      <c r="C1216" s="101" t="s">
        <v>4853</v>
      </c>
      <c r="D1216" s="102" t="s">
        <v>2340</v>
      </c>
      <c r="E1216" s="123">
        <v>21806</v>
      </c>
      <c r="F1216" s="20">
        <v>89.52</v>
      </c>
      <c r="G1216" s="20">
        <f t="shared" si="19"/>
        <v>1952073.12</v>
      </c>
    </row>
    <row r="1217" spans="2:7" ht="57" outlineLevel="1" x14ac:dyDescent="0.25">
      <c r="B1217" s="102" t="s">
        <v>108</v>
      </c>
      <c r="C1217" s="101" t="s">
        <v>4854</v>
      </c>
      <c r="D1217" s="91" t="s">
        <v>1124</v>
      </c>
      <c r="E1217" s="123">
        <v>4187</v>
      </c>
      <c r="F1217" s="20">
        <v>5045.47</v>
      </c>
      <c r="G1217" s="20">
        <f t="shared" si="19"/>
        <v>21125382.890000001</v>
      </c>
    </row>
    <row r="1218" spans="2:7" ht="42.75" outlineLevel="1" x14ac:dyDescent="0.25">
      <c r="B1218" s="102" t="s">
        <v>109</v>
      </c>
      <c r="C1218" s="101" t="s">
        <v>4855</v>
      </c>
      <c r="D1218" s="102" t="s">
        <v>2340</v>
      </c>
      <c r="E1218" s="123">
        <v>4536</v>
      </c>
      <c r="F1218" s="20">
        <v>68.81</v>
      </c>
      <c r="G1218" s="20">
        <f t="shared" si="19"/>
        <v>312122.15999999997</v>
      </c>
    </row>
    <row r="1219" spans="2:7" ht="57" outlineLevel="1" x14ac:dyDescent="0.25">
      <c r="B1219" s="102" t="s">
        <v>110</v>
      </c>
      <c r="C1219" s="94" t="s">
        <v>4856</v>
      </c>
      <c r="D1219" s="102" t="s">
        <v>2340</v>
      </c>
      <c r="E1219" s="123">
        <v>21806</v>
      </c>
      <c r="F1219" s="20">
        <v>663.89</v>
      </c>
      <c r="G1219" s="20">
        <f t="shared" si="19"/>
        <v>14476785.34</v>
      </c>
    </row>
    <row r="1220" spans="2:7" outlineLevel="1" x14ac:dyDescent="0.25">
      <c r="B1220" s="102"/>
      <c r="C1220" s="69" t="s">
        <v>3313</v>
      </c>
      <c r="D1220" s="102"/>
      <c r="E1220" s="123"/>
      <c r="F1220" s="20"/>
      <c r="G1220" s="20">
        <f t="shared" si="19"/>
        <v>0</v>
      </c>
    </row>
    <row r="1221" spans="2:7" ht="28.5" outlineLevel="1" x14ac:dyDescent="0.25">
      <c r="B1221" s="102" t="s">
        <v>111</v>
      </c>
      <c r="C1221" s="101" t="s">
        <v>4857</v>
      </c>
      <c r="D1221" s="23" t="s">
        <v>3287</v>
      </c>
      <c r="E1221" s="123">
        <f>16294+5123</f>
        <v>21417</v>
      </c>
      <c r="F1221" s="20">
        <v>1571.5</v>
      </c>
      <c r="G1221" s="20">
        <f t="shared" si="19"/>
        <v>33656815.5</v>
      </c>
    </row>
    <row r="1222" spans="2:7" ht="28.5" outlineLevel="1" x14ac:dyDescent="0.25">
      <c r="B1222" s="102" t="s">
        <v>112</v>
      </c>
      <c r="C1222" s="101" t="s">
        <v>4858</v>
      </c>
      <c r="D1222" s="102" t="s">
        <v>2340</v>
      </c>
      <c r="E1222" s="123">
        <f>17420+10373</f>
        <v>27793</v>
      </c>
      <c r="F1222" s="20">
        <v>305.14</v>
      </c>
      <c r="G1222" s="20">
        <f t="shared" si="19"/>
        <v>8480756.0199999996</v>
      </c>
    </row>
    <row r="1223" spans="2:7" outlineLevel="1" x14ac:dyDescent="0.25">
      <c r="B1223" s="102"/>
      <c r="C1223" s="69" t="s">
        <v>366</v>
      </c>
      <c r="D1223" s="100"/>
      <c r="E1223" s="123"/>
      <c r="F1223" s="20"/>
      <c r="G1223" s="20">
        <f t="shared" si="19"/>
        <v>0</v>
      </c>
    </row>
    <row r="1224" spans="2:7" ht="42.75" outlineLevel="1" x14ac:dyDescent="0.25">
      <c r="B1224" s="102" t="s">
        <v>113</v>
      </c>
      <c r="C1224" s="101" t="s">
        <v>4859</v>
      </c>
      <c r="D1224" s="102" t="s">
        <v>2340</v>
      </c>
      <c r="E1224" s="123">
        <v>11668</v>
      </c>
      <c r="F1224" s="20">
        <v>98.24</v>
      </c>
      <c r="G1224" s="20">
        <f t="shared" si="19"/>
        <v>1146264.32</v>
      </c>
    </row>
    <row r="1225" spans="2:7" ht="57" outlineLevel="1" x14ac:dyDescent="0.25">
      <c r="B1225" s="102" t="s">
        <v>114</v>
      </c>
      <c r="C1225" s="101" t="s">
        <v>4860</v>
      </c>
      <c r="D1225" s="102" t="s">
        <v>2340</v>
      </c>
      <c r="E1225" s="123">
        <v>8993</v>
      </c>
      <c r="F1225" s="20">
        <v>600.38</v>
      </c>
      <c r="G1225" s="20">
        <f t="shared" si="19"/>
        <v>5399217.3399999999</v>
      </c>
    </row>
    <row r="1226" spans="2:7" ht="57" outlineLevel="1" x14ac:dyDescent="0.25">
      <c r="B1226" s="102" t="s">
        <v>115</v>
      </c>
      <c r="C1226" s="101" t="s">
        <v>4861</v>
      </c>
      <c r="D1226" s="102" t="s">
        <v>2340</v>
      </c>
      <c r="E1226" s="123">
        <v>5528</v>
      </c>
      <c r="F1226" s="20">
        <v>938.96</v>
      </c>
      <c r="G1226" s="20">
        <f t="shared" si="19"/>
        <v>5190570.88</v>
      </c>
    </row>
    <row r="1227" spans="2:7" ht="42.75" outlineLevel="1" x14ac:dyDescent="0.25">
      <c r="B1227" s="102" t="s">
        <v>116</v>
      </c>
      <c r="C1227" s="101" t="s">
        <v>4862</v>
      </c>
      <c r="D1227" s="102" t="s">
        <v>2340</v>
      </c>
      <c r="E1227" s="123">
        <v>5061</v>
      </c>
      <c r="F1227" s="20">
        <v>1086.48</v>
      </c>
      <c r="G1227" s="20">
        <f t="shared" si="19"/>
        <v>5498675.2800000003</v>
      </c>
    </row>
    <row r="1228" spans="2:7" ht="57" outlineLevel="1" x14ac:dyDescent="0.25">
      <c r="B1228" s="102" t="s">
        <v>117</v>
      </c>
      <c r="C1228" s="101" t="s">
        <v>4863</v>
      </c>
      <c r="D1228" s="102" t="s">
        <v>2340</v>
      </c>
      <c r="E1228" s="123">
        <v>5061</v>
      </c>
      <c r="F1228" s="20">
        <v>978.98</v>
      </c>
      <c r="G1228" s="20">
        <f t="shared" si="19"/>
        <v>4954617.78</v>
      </c>
    </row>
    <row r="1229" spans="2:7" ht="42.75" outlineLevel="1" x14ac:dyDescent="0.25">
      <c r="B1229" s="102" t="s">
        <v>118</v>
      </c>
      <c r="C1229" s="101" t="s">
        <v>4864</v>
      </c>
      <c r="D1229" s="102" t="s">
        <v>2340</v>
      </c>
      <c r="E1229" s="123">
        <v>5061</v>
      </c>
      <c r="F1229" s="20">
        <v>812.05</v>
      </c>
      <c r="G1229" s="20">
        <f t="shared" si="19"/>
        <v>4109785.05</v>
      </c>
    </row>
    <row r="1230" spans="2:7" outlineLevel="1" x14ac:dyDescent="0.25">
      <c r="B1230" s="102"/>
      <c r="C1230" s="69" t="s">
        <v>367</v>
      </c>
      <c r="D1230" s="102"/>
      <c r="E1230" s="123"/>
      <c r="F1230" s="20"/>
      <c r="G1230" s="20">
        <f t="shared" si="19"/>
        <v>0</v>
      </c>
    </row>
    <row r="1231" spans="2:7" ht="42.75" outlineLevel="1" x14ac:dyDescent="0.25">
      <c r="B1231" s="102" t="s">
        <v>119</v>
      </c>
      <c r="C1231" s="101" t="s">
        <v>4865</v>
      </c>
      <c r="D1231" s="102" t="s">
        <v>2340</v>
      </c>
      <c r="E1231" s="123">
        <v>25428</v>
      </c>
      <c r="F1231" s="20">
        <v>98.24</v>
      </c>
      <c r="G1231" s="20">
        <f t="shared" si="19"/>
        <v>2498046.7200000002</v>
      </c>
    </row>
    <row r="1232" spans="2:7" ht="57" outlineLevel="1" x14ac:dyDescent="0.25">
      <c r="B1232" s="102" t="s">
        <v>120</v>
      </c>
      <c r="C1232" s="101" t="s">
        <v>4866</v>
      </c>
      <c r="D1232" s="102" t="s">
        <v>2340</v>
      </c>
      <c r="E1232" s="123">
        <v>17792</v>
      </c>
      <c r="F1232" s="20">
        <v>600.36</v>
      </c>
      <c r="G1232" s="20">
        <f t="shared" si="19"/>
        <v>10681605.119999999</v>
      </c>
    </row>
    <row r="1233" spans="2:7" ht="57" outlineLevel="1" x14ac:dyDescent="0.25">
      <c r="B1233" s="102" t="s">
        <v>121</v>
      </c>
      <c r="C1233" s="101" t="s">
        <v>4867</v>
      </c>
      <c r="D1233" s="102" t="s">
        <v>2340</v>
      </c>
      <c r="E1233" s="123">
        <v>11194</v>
      </c>
      <c r="F1233" s="20">
        <v>699.97</v>
      </c>
      <c r="G1233" s="20">
        <f t="shared" si="19"/>
        <v>7835464.1799999997</v>
      </c>
    </row>
    <row r="1234" spans="2:7" ht="57" outlineLevel="1" x14ac:dyDescent="0.25">
      <c r="B1234" s="102" t="s">
        <v>122</v>
      </c>
      <c r="C1234" s="101" t="s">
        <v>4868</v>
      </c>
      <c r="D1234" s="102" t="s">
        <v>2340</v>
      </c>
      <c r="E1234" s="123">
        <v>10382</v>
      </c>
      <c r="F1234" s="20">
        <v>1909.84</v>
      </c>
      <c r="G1234" s="20">
        <f t="shared" si="19"/>
        <v>19827958.879999999</v>
      </c>
    </row>
    <row r="1235" spans="2:7" ht="57" outlineLevel="1" x14ac:dyDescent="0.25">
      <c r="B1235" s="102" t="s">
        <v>123</v>
      </c>
      <c r="C1235" s="101" t="s">
        <v>4869</v>
      </c>
      <c r="D1235" s="102" t="s">
        <v>2340</v>
      </c>
      <c r="E1235" s="123">
        <v>10382</v>
      </c>
      <c r="F1235" s="20">
        <v>971.94</v>
      </c>
      <c r="G1235" s="20">
        <f t="shared" si="19"/>
        <v>10090681.08</v>
      </c>
    </row>
    <row r="1236" spans="2:7" ht="42.75" outlineLevel="1" x14ac:dyDescent="0.25">
      <c r="B1236" s="102" t="s">
        <v>124</v>
      </c>
      <c r="C1236" s="101" t="s">
        <v>4870</v>
      </c>
      <c r="D1236" s="102" t="s">
        <v>2340</v>
      </c>
      <c r="E1236" s="123">
        <v>10382</v>
      </c>
      <c r="F1236" s="20">
        <v>812.06</v>
      </c>
      <c r="G1236" s="20">
        <f t="shared" si="19"/>
        <v>8430806.9199999999</v>
      </c>
    </row>
    <row r="1237" spans="2:7" outlineLevel="1" x14ac:dyDescent="0.25">
      <c r="B1237" s="102"/>
      <c r="C1237" s="69" t="s">
        <v>368</v>
      </c>
      <c r="D1237" s="102"/>
      <c r="E1237" s="123"/>
      <c r="F1237" s="20"/>
      <c r="G1237" s="20">
        <f t="shared" si="19"/>
        <v>0</v>
      </c>
    </row>
    <row r="1238" spans="2:7" ht="42.75" outlineLevel="1" x14ac:dyDescent="0.25">
      <c r="B1238" s="102" t="s">
        <v>125</v>
      </c>
      <c r="C1238" s="101" t="s">
        <v>4871</v>
      </c>
      <c r="D1238" s="102" t="s">
        <v>2340</v>
      </c>
      <c r="E1238" s="123">
        <v>29911</v>
      </c>
      <c r="F1238" s="20">
        <v>98.23</v>
      </c>
      <c r="G1238" s="20">
        <f t="shared" si="19"/>
        <v>2938157.53</v>
      </c>
    </row>
    <row r="1239" spans="2:7" ht="57" outlineLevel="1" x14ac:dyDescent="0.25">
      <c r="B1239" s="102" t="s">
        <v>126</v>
      </c>
      <c r="C1239" s="101" t="s">
        <v>4872</v>
      </c>
      <c r="D1239" s="102" t="s">
        <v>2340</v>
      </c>
      <c r="E1239" s="123">
        <v>27754</v>
      </c>
      <c r="F1239" s="20">
        <v>600.37</v>
      </c>
      <c r="G1239" s="20">
        <f t="shared" si="19"/>
        <v>16662668.98</v>
      </c>
    </row>
    <row r="1240" spans="2:7" ht="57" outlineLevel="1" x14ac:dyDescent="0.25">
      <c r="B1240" s="102" t="s">
        <v>127</v>
      </c>
      <c r="C1240" s="101" t="s">
        <v>4873</v>
      </c>
      <c r="D1240" s="102" t="s">
        <v>2340</v>
      </c>
      <c r="E1240" s="123">
        <v>20473</v>
      </c>
      <c r="F1240" s="20">
        <v>904.3</v>
      </c>
      <c r="G1240" s="20">
        <f t="shared" si="19"/>
        <v>18513733.899999999</v>
      </c>
    </row>
    <row r="1241" spans="2:7" ht="57" outlineLevel="1" x14ac:dyDescent="0.25">
      <c r="B1241" s="102" t="s">
        <v>128</v>
      </c>
      <c r="C1241" s="101" t="s">
        <v>4874</v>
      </c>
      <c r="D1241" s="102" t="s">
        <v>2340</v>
      </c>
      <c r="E1241" s="123">
        <v>19838</v>
      </c>
      <c r="F1241" s="20">
        <v>2160.5700000000002</v>
      </c>
      <c r="G1241" s="20">
        <f t="shared" si="19"/>
        <v>42861387.659999996</v>
      </c>
    </row>
    <row r="1242" spans="2:7" ht="57" outlineLevel="1" x14ac:dyDescent="0.25">
      <c r="B1242" s="102" t="s">
        <v>129</v>
      </c>
      <c r="C1242" s="101" t="s">
        <v>4875</v>
      </c>
      <c r="D1242" s="102" t="s">
        <v>2340</v>
      </c>
      <c r="E1242" s="123">
        <v>18341</v>
      </c>
      <c r="F1242" s="20">
        <v>979.57</v>
      </c>
      <c r="G1242" s="20">
        <f t="shared" si="19"/>
        <v>17966293.370000001</v>
      </c>
    </row>
    <row r="1243" spans="2:7" ht="42.75" outlineLevel="1" x14ac:dyDescent="0.25">
      <c r="B1243" s="102" t="s">
        <v>130</v>
      </c>
      <c r="C1243" s="101" t="s">
        <v>4876</v>
      </c>
      <c r="D1243" s="102" t="s">
        <v>2340</v>
      </c>
      <c r="E1243" s="123">
        <v>18341</v>
      </c>
      <c r="F1243" s="20">
        <v>812.07</v>
      </c>
      <c r="G1243" s="20">
        <f t="shared" si="19"/>
        <v>14894175.869999999</v>
      </c>
    </row>
    <row r="1244" spans="2:7" outlineLevel="1" x14ac:dyDescent="0.25">
      <c r="B1244" s="102"/>
      <c r="C1244" s="69" t="s">
        <v>369</v>
      </c>
      <c r="D1244" s="102"/>
      <c r="E1244" s="123"/>
      <c r="F1244" s="20"/>
      <c r="G1244" s="20">
        <f t="shared" si="19"/>
        <v>0</v>
      </c>
    </row>
    <row r="1245" spans="2:7" ht="57" outlineLevel="1" x14ac:dyDescent="0.25">
      <c r="B1245" s="102" t="s">
        <v>131</v>
      </c>
      <c r="C1245" s="101" t="s">
        <v>4877</v>
      </c>
      <c r="D1245" s="102" t="s">
        <v>2340</v>
      </c>
      <c r="E1245" s="123">
        <v>2432</v>
      </c>
      <c r="F1245" s="20">
        <v>1059.06</v>
      </c>
      <c r="G1245" s="20">
        <f t="shared" si="19"/>
        <v>2575633.92</v>
      </c>
    </row>
    <row r="1246" spans="2:7" ht="57" outlineLevel="1" x14ac:dyDescent="0.25">
      <c r="B1246" s="102" t="s">
        <v>132</v>
      </c>
      <c r="C1246" s="101" t="s">
        <v>4878</v>
      </c>
      <c r="D1246" s="102" t="s">
        <v>2340</v>
      </c>
      <c r="E1246" s="123">
        <v>2280</v>
      </c>
      <c r="F1246" s="20">
        <v>1211.26</v>
      </c>
      <c r="G1246" s="20">
        <f t="shared" si="19"/>
        <v>2761672.8</v>
      </c>
    </row>
    <row r="1247" spans="2:7" ht="57" outlineLevel="1" x14ac:dyDescent="0.25">
      <c r="B1247" s="102" t="s">
        <v>133</v>
      </c>
      <c r="C1247" s="101" t="s">
        <v>4879</v>
      </c>
      <c r="D1247" s="102" t="s">
        <v>2340</v>
      </c>
      <c r="E1247" s="123">
        <v>2280</v>
      </c>
      <c r="F1247" s="20">
        <v>978.99</v>
      </c>
      <c r="G1247" s="20">
        <f t="shared" si="19"/>
        <v>2232097.2000000002</v>
      </c>
    </row>
    <row r="1248" spans="2:7" ht="57" outlineLevel="1" x14ac:dyDescent="0.25">
      <c r="B1248" s="102" t="s">
        <v>134</v>
      </c>
      <c r="C1248" s="101" t="s">
        <v>4880</v>
      </c>
      <c r="D1248" s="102" t="s">
        <v>2340</v>
      </c>
      <c r="E1248" s="123">
        <v>2280</v>
      </c>
      <c r="F1248" s="20">
        <v>4678.6499999999996</v>
      </c>
      <c r="G1248" s="20">
        <f t="shared" si="19"/>
        <v>10667322</v>
      </c>
    </row>
    <row r="1249" spans="2:7" outlineLevel="1" x14ac:dyDescent="0.25">
      <c r="B1249" s="102" t="s">
        <v>135</v>
      </c>
      <c r="C1249" s="59" t="s">
        <v>370</v>
      </c>
      <c r="D1249" s="100"/>
      <c r="E1249" s="123"/>
      <c r="F1249" s="20"/>
      <c r="G1249" s="20">
        <f t="shared" si="19"/>
        <v>0</v>
      </c>
    </row>
    <row r="1250" spans="2:7" ht="42.75" outlineLevel="1" x14ac:dyDescent="0.25">
      <c r="B1250" s="102" t="s">
        <v>136</v>
      </c>
      <c r="C1250" s="101" t="s">
        <v>4881</v>
      </c>
      <c r="D1250" s="102" t="s">
        <v>2340</v>
      </c>
      <c r="E1250" s="123">
        <v>136</v>
      </c>
      <c r="F1250" s="20">
        <v>491.77</v>
      </c>
      <c r="G1250" s="20">
        <f t="shared" si="19"/>
        <v>66880.72</v>
      </c>
    </row>
    <row r="1251" spans="2:7" ht="42.75" outlineLevel="1" x14ac:dyDescent="0.25">
      <c r="B1251" s="102" t="s">
        <v>137</v>
      </c>
      <c r="C1251" s="94" t="s">
        <v>4882</v>
      </c>
      <c r="D1251" s="102" t="s">
        <v>2340</v>
      </c>
      <c r="E1251" s="123">
        <v>120</v>
      </c>
      <c r="F1251" s="20">
        <v>684.11</v>
      </c>
      <c r="G1251" s="20">
        <f t="shared" si="19"/>
        <v>82093.2</v>
      </c>
    </row>
    <row r="1252" spans="2:7" outlineLevel="1" x14ac:dyDescent="0.25">
      <c r="B1252" s="102" t="s">
        <v>138</v>
      </c>
      <c r="C1252" s="59" t="s">
        <v>371</v>
      </c>
      <c r="D1252" s="100"/>
      <c r="E1252" s="123"/>
      <c r="F1252" s="20"/>
      <c r="G1252" s="20">
        <f t="shared" si="19"/>
        <v>0</v>
      </c>
    </row>
    <row r="1253" spans="2:7" ht="42.75" outlineLevel="1" x14ac:dyDescent="0.25">
      <c r="B1253" s="102" t="s">
        <v>139</v>
      </c>
      <c r="C1253" s="101" t="s">
        <v>4883</v>
      </c>
      <c r="D1253" s="102" t="s">
        <v>2340</v>
      </c>
      <c r="E1253" s="123">
        <v>1224</v>
      </c>
      <c r="F1253" s="20">
        <v>491.72</v>
      </c>
      <c r="G1253" s="20">
        <f t="shared" si="19"/>
        <v>601865.28</v>
      </c>
    </row>
    <row r="1254" spans="2:7" ht="42.75" outlineLevel="1" x14ac:dyDescent="0.25">
      <c r="B1254" s="102" t="s">
        <v>140</v>
      </c>
      <c r="C1254" s="94" t="s">
        <v>4884</v>
      </c>
      <c r="D1254" s="102" t="s">
        <v>2340</v>
      </c>
      <c r="E1254" s="123">
        <v>1120</v>
      </c>
      <c r="F1254" s="20">
        <v>683.68</v>
      </c>
      <c r="G1254" s="20">
        <f t="shared" si="19"/>
        <v>765721.59999999998</v>
      </c>
    </row>
    <row r="1255" spans="2:7" outlineLevel="1" x14ac:dyDescent="0.25">
      <c r="B1255" s="102" t="s">
        <v>141</v>
      </c>
      <c r="C1255" s="59" t="s">
        <v>372</v>
      </c>
      <c r="D1255" s="100"/>
      <c r="E1255" s="123"/>
      <c r="F1255" s="20"/>
      <c r="G1255" s="20">
        <f t="shared" si="19"/>
        <v>0</v>
      </c>
    </row>
    <row r="1256" spans="2:7" ht="28.5" outlineLevel="1" x14ac:dyDescent="0.25">
      <c r="B1256" s="102" t="s">
        <v>142</v>
      </c>
      <c r="C1256" s="101" t="s">
        <v>4885</v>
      </c>
      <c r="D1256" s="93" t="s">
        <v>3288</v>
      </c>
      <c r="E1256" s="123">
        <v>2346</v>
      </c>
      <c r="F1256" s="20">
        <v>1175.28</v>
      </c>
      <c r="G1256" s="20">
        <f t="shared" si="19"/>
        <v>2757206.88</v>
      </c>
    </row>
    <row r="1257" spans="2:7" ht="28.5" outlineLevel="1" x14ac:dyDescent="0.25">
      <c r="B1257" s="102" t="s">
        <v>143</v>
      </c>
      <c r="C1257" s="101" t="s">
        <v>4886</v>
      </c>
      <c r="D1257" s="23" t="s">
        <v>2757</v>
      </c>
      <c r="E1257" s="123">
        <v>1</v>
      </c>
      <c r="F1257" s="20">
        <v>15378.98</v>
      </c>
      <c r="G1257" s="20">
        <f t="shared" si="19"/>
        <v>15378.98</v>
      </c>
    </row>
    <row r="1258" spans="2:7" ht="28.5" outlineLevel="1" x14ac:dyDescent="0.25">
      <c r="B1258" s="102" t="s">
        <v>144</v>
      </c>
      <c r="C1258" s="101" t="s">
        <v>4887</v>
      </c>
      <c r="D1258" s="23" t="s">
        <v>2757</v>
      </c>
      <c r="E1258" s="123">
        <v>6</v>
      </c>
      <c r="F1258" s="20">
        <v>11496.74</v>
      </c>
      <c r="G1258" s="20">
        <f t="shared" si="19"/>
        <v>68980.44</v>
      </c>
    </row>
    <row r="1259" spans="2:7" ht="28.5" outlineLevel="1" x14ac:dyDescent="0.25">
      <c r="B1259" s="102" t="s">
        <v>145</v>
      </c>
      <c r="C1259" s="101" t="s">
        <v>4888</v>
      </c>
      <c r="D1259" s="23" t="s">
        <v>2757</v>
      </c>
      <c r="E1259" s="123">
        <v>5</v>
      </c>
      <c r="F1259" s="20">
        <v>9913.86</v>
      </c>
      <c r="G1259" s="20">
        <f t="shared" si="19"/>
        <v>49569.3</v>
      </c>
    </row>
    <row r="1260" spans="2:7" ht="28.5" outlineLevel="1" x14ac:dyDescent="0.25">
      <c r="B1260" s="102" t="s">
        <v>146</v>
      </c>
      <c r="C1260" s="101" t="s">
        <v>4889</v>
      </c>
      <c r="D1260" s="93" t="s">
        <v>3288</v>
      </c>
      <c r="E1260" s="123">
        <v>106</v>
      </c>
      <c r="F1260" s="20">
        <v>5017.68</v>
      </c>
      <c r="G1260" s="20">
        <f t="shared" si="19"/>
        <v>531874.07999999996</v>
      </c>
    </row>
    <row r="1261" spans="2:7" ht="28.5" outlineLevel="1" x14ac:dyDescent="0.25">
      <c r="B1261" s="102" t="s">
        <v>147</v>
      </c>
      <c r="C1261" s="101" t="s">
        <v>4890</v>
      </c>
      <c r="D1261" s="23" t="s">
        <v>2757</v>
      </c>
      <c r="E1261" s="123">
        <v>5</v>
      </c>
      <c r="F1261" s="20">
        <v>24646.35</v>
      </c>
      <c r="G1261" s="20">
        <f t="shared" si="19"/>
        <v>123231.75</v>
      </c>
    </row>
    <row r="1262" spans="2:7" ht="28.5" outlineLevel="1" x14ac:dyDescent="0.25">
      <c r="B1262" s="102" t="s">
        <v>148</v>
      </c>
      <c r="C1262" s="101" t="s">
        <v>4891</v>
      </c>
      <c r="D1262" s="23" t="s">
        <v>2757</v>
      </c>
      <c r="E1262" s="123">
        <v>7</v>
      </c>
      <c r="F1262" s="20">
        <v>13148.65</v>
      </c>
      <c r="G1262" s="20">
        <f t="shared" si="19"/>
        <v>92040.55</v>
      </c>
    </row>
    <row r="1263" spans="2:7" ht="28.5" outlineLevel="1" x14ac:dyDescent="0.25">
      <c r="B1263" s="102" t="s">
        <v>149</v>
      </c>
      <c r="C1263" s="101" t="s">
        <v>4892</v>
      </c>
      <c r="D1263" s="23" t="s">
        <v>2757</v>
      </c>
      <c r="E1263" s="123">
        <v>8</v>
      </c>
      <c r="F1263" s="20">
        <v>36837.47</v>
      </c>
      <c r="G1263" s="20">
        <f t="shared" si="19"/>
        <v>294699.76</v>
      </c>
    </row>
    <row r="1264" spans="2:7" ht="28.5" outlineLevel="1" x14ac:dyDescent="0.25">
      <c r="B1264" s="102" t="s">
        <v>150</v>
      </c>
      <c r="C1264" s="101" t="s">
        <v>4893</v>
      </c>
      <c r="D1264" s="93" t="s">
        <v>3288</v>
      </c>
      <c r="E1264" s="123">
        <v>134</v>
      </c>
      <c r="F1264" s="20">
        <v>4578.18</v>
      </c>
      <c r="G1264" s="20">
        <f t="shared" si="19"/>
        <v>613476.12</v>
      </c>
    </row>
    <row r="1265" spans="2:7" ht="28.5" outlineLevel="1" x14ac:dyDescent="0.25">
      <c r="B1265" s="102" t="s">
        <v>151</v>
      </c>
      <c r="C1265" s="101" t="s">
        <v>4894</v>
      </c>
      <c r="D1265" s="23" t="s">
        <v>2757</v>
      </c>
      <c r="E1265" s="123">
        <v>8</v>
      </c>
      <c r="F1265" s="20">
        <v>3233.46</v>
      </c>
      <c r="G1265" s="20">
        <f t="shared" si="19"/>
        <v>25867.68</v>
      </c>
    </row>
    <row r="1266" spans="2:7" ht="28.5" outlineLevel="1" x14ac:dyDescent="0.25">
      <c r="B1266" s="102" t="s">
        <v>152</v>
      </c>
      <c r="C1266" s="101" t="s">
        <v>4895</v>
      </c>
      <c r="D1266" s="93" t="s">
        <v>3288</v>
      </c>
      <c r="E1266" s="123">
        <v>81</v>
      </c>
      <c r="F1266" s="20">
        <v>5351.98</v>
      </c>
      <c r="G1266" s="20">
        <f t="shared" si="19"/>
        <v>433510.38</v>
      </c>
    </row>
    <row r="1267" spans="2:7" ht="28.5" outlineLevel="1" x14ac:dyDescent="0.25">
      <c r="B1267" s="102" t="s">
        <v>153</v>
      </c>
      <c r="C1267" s="101" t="s">
        <v>4896</v>
      </c>
      <c r="D1267" s="23" t="s">
        <v>2757</v>
      </c>
      <c r="E1267" s="123">
        <v>8</v>
      </c>
      <c r="F1267" s="20">
        <v>24490.97</v>
      </c>
      <c r="G1267" s="20">
        <f t="shared" si="19"/>
        <v>195927.76</v>
      </c>
    </row>
    <row r="1268" spans="2:7" ht="42.75" outlineLevel="1" x14ac:dyDescent="0.25">
      <c r="B1268" s="102" t="s">
        <v>154</v>
      </c>
      <c r="C1268" s="94" t="s">
        <v>4897</v>
      </c>
      <c r="D1268" s="23" t="s">
        <v>2339</v>
      </c>
      <c r="E1268" s="123">
        <v>261.39999999999998</v>
      </c>
      <c r="F1268" s="20">
        <v>105720.56</v>
      </c>
      <c r="G1268" s="20">
        <f t="shared" si="19"/>
        <v>27635354.379999999</v>
      </c>
    </row>
    <row r="1269" spans="2:7" outlineLevel="1" x14ac:dyDescent="0.25">
      <c r="B1269" s="102" t="s">
        <v>155</v>
      </c>
      <c r="C1269" s="59" t="s">
        <v>373</v>
      </c>
      <c r="D1269" s="102"/>
      <c r="E1269" s="128"/>
      <c r="F1269" s="20"/>
      <c r="G1269" s="20">
        <f t="shared" si="19"/>
        <v>0</v>
      </c>
    </row>
    <row r="1270" spans="2:7" ht="28.5" outlineLevel="1" x14ac:dyDescent="0.25">
      <c r="B1270" s="102" t="s">
        <v>156</v>
      </c>
      <c r="C1270" s="101" t="s">
        <v>4898</v>
      </c>
      <c r="D1270" s="23" t="s">
        <v>2757</v>
      </c>
      <c r="E1270" s="123">
        <f>77+25</f>
        <v>102</v>
      </c>
      <c r="F1270" s="20">
        <v>35163.56</v>
      </c>
      <c r="G1270" s="20">
        <f t="shared" si="19"/>
        <v>3586683.12</v>
      </c>
    </row>
    <row r="1271" spans="2:7" ht="42.75" outlineLevel="1" x14ac:dyDescent="0.25">
      <c r="B1271" s="102" t="s">
        <v>157</v>
      </c>
      <c r="C1271" s="101" t="s">
        <v>4899</v>
      </c>
      <c r="D1271" s="23" t="s">
        <v>3287</v>
      </c>
      <c r="E1271" s="123">
        <v>2920</v>
      </c>
      <c r="F1271" s="20">
        <v>475.02</v>
      </c>
      <c r="G1271" s="20">
        <f t="shared" si="19"/>
        <v>1387058.4</v>
      </c>
    </row>
    <row r="1272" spans="2:7" ht="28.5" outlineLevel="1" x14ac:dyDescent="0.25">
      <c r="B1272" s="102" t="s">
        <v>158</v>
      </c>
      <c r="C1272" s="101" t="s">
        <v>4900</v>
      </c>
      <c r="D1272" s="91" t="s">
        <v>1124</v>
      </c>
      <c r="E1272" s="123">
        <v>18.074999999999999</v>
      </c>
      <c r="F1272" s="20">
        <v>184761.35</v>
      </c>
      <c r="G1272" s="20">
        <f t="shared" si="19"/>
        <v>3339561.4</v>
      </c>
    </row>
    <row r="1273" spans="2:7" ht="28.5" outlineLevel="1" x14ac:dyDescent="0.25">
      <c r="B1273" s="102" t="s">
        <v>159</v>
      </c>
      <c r="C1273" s="101" t="s">
        <v>4901</v>
      </c>
      <c r="D1273" s="102" t="s">
        <v>2340</v>
      </c>
      <c r="E1273" s="123">
        <v>3193.23</v>
      </c>
      <c r="F1273" s="20">
        <v>1515.3</v>
      </c>
      <c r="G1273" s="20">
        <f t="shared" si="19"/>
        <v>4838701.42</v>
      </c>
    </row>
    <row r="1274" spans="2:7" ht="28.5" outlineLevel="1" x14ac:dyDescent="0.25">
      <c r="B1274" s="102" t="s">
        <v>160</v>
      </c>
      <c r="C1274" s="101" t="s">
        <v>4902</v>
      </c>
      <c r="D1274" s="102" t="s">
        <v>2340</v>
      </c>
      <c r="E1274" s="123">
        <v>1209.83</v>
      </c>
      <c r="F1274" s="20">
        <v>96.21</v>
      </c>
      <c r="G1274" s="20">
        <f t="shared" si="19"/>
        <v>116397.74</v>
      </c>
    </row>
    <row r="1275" spans="2:7" ht="28.5" outlineLevel="1" x14ac:dyDescent="0.25">
      <c r="B1275" s="102" t="s">
        <v>161</v>
      </c>
      <c r="C1275" s="101" t="s">
        <v>4903</v>
      </c>
      <c r="D1275" s="23" t="s">
        <v>2757</v>
      </c>
      <c r="E1275" s="123">
        <v>3</v>
      </c>
      <c r="F1275" s="20">
        <v>2379108.7000000002</v>
      </c>
      <c r="G1275" s="20">
        <f t="shared" ref="G1275:G1338" si="20">E1275*F1275</f>
        <v>7137326.0999999996</v>
      </c>
    </row>
    <row r="1276" spans="2:7" ht="42.75" outlineLevel="1" x14ac:dyDescent="0.25">
      <c r="B1276" s="102" t="s">
        <v>162</v>
      </c>
      <c r="C1276" s="101" t="s">
        <v>4904</v>
      </c>
      <c r="D1276" s="93" t="s">
        <v>3288</v>
      </c>
      <c r="E1276" s="123">
        <f>664+2.76</f>
        <v>666.76</v>
      </c>
      <c r="F1276" s="20">
        <v>4950.53</v>
      </c>
      <c r="G1276" s="20">
        <f t="shared" si="20"/>
        <v>3300815.38</v>
      </c>
    </row>
    <row r="1277" spans="2:7" ht="42.75" outlineLevel="1" x14ac:dyDescent="0.25">
      <c r="B1277" s="102" t="s">
        <v>163</v>
      </c>
      <c r="C1277" s="101" t="s">
        <v>4905</v>
      </c>
      <c r="D1277" s="93" t="s">
        <v>3288</v>
      </c>
      <c r="E1277" s="123">
        <f>4052+1+12.09</f>
        <v>4065.09</v>
      </c>
      <c r="F1277" s="20">
        <v>6405.25</v>
      </c>
      <c r="G1277" s="20">
        <f t="shared" si="20"/>
        <v>26037917.719999999</v>
      </c>
    </row>
    <row r="1278" spans="2:7" ht="42.75" outlineLevel="1" x14ac:dyDescent="0.25">
      <c r="B1278" s="102" t="s">
        <v>164</v>
      </c>
      <c r="C1278" s="101" t="s">
        <v>4906</v>
      </c>
      <c r="D1278" s="93" t="s">
        <v>3288</v>
      </c>
      <c r="E1278" s="123">
        <f>7723+3</f>
        <v>7726</v>
      </c>
      <c r="F1278" s="20">
        <v>7004.48</v>
      </c>
      <c r="G1278" s="20">
        <f t="shared" si="20"/>
        <v>54116612.479999997</v>
      </c>
    </row>
    <row r="1279" spans="2:7" ht="42.75" outlineLevel="1" x14ac:dyDescent="0.25">
      <c r="B1279" s="102" t="s">
        <v>165</v>
      </c>
      <c r="C1279" s="51" t="s">
        <v>4907</v>
      </c>
      <c r="D1279" s="93" t="s">
        <v>3288</v>
      </c>
      <c r="E1279" s="123">
        <v>256</v>
      </c>
      <c r="F1279" s="20">
        <v>7530.25</v>
      </c>
      <c r="G1279" s="20">
        <f t="shared" si="20"/>
        <v>1927744</v>
      </c>
    </row>
    <row r="1280" spans="2:7" ht="57" outlineLevel="1" x14ac:dyDescent="0.25">
      <c r="B1280" s="102" t="s">
        <v>166</v>
      </c>
      <c r="C1280" s="101" t="s">
        <v>4908</v>
      </c>
      <c r="D1280" s="93" t="s">
        <v>3288</v>
      </c>
      <c r="E1280" s="123">
        <v>12</v>
      </c>
      <c r="F1280" s="20">
        <v>5787.94</v>
      </c>
      <c r="G1280" s="20">
        <f t="shared" si="20"/>
        <v>69455.28</v>
      </c>
    </row>
    <row r="1281" spans="2:7" ht="57" outlineLevel="1" x14ac:dyDescent="0.25">
      <c r="B1281" s="102" t="s">
        <v>167</v>
      </c>
      <c r="C1281" s="101" t="s">
        <v>4909</v>
      </c>
      <c r="D1281" s="93" t="s">
        <v>3288</v>
      </c>
      <c r="E1281" s="123">
        <v>209</v>
      </c>
      <c r="F1281" s="20">
        <v>6730.19</v>
      </c>
      <c r="G1281" s="20">
        <f t="shared" si="20"/>
        <v>1406609.71</v>
      </c>
    </row>
    <row r="1282" spans="2:7" ht="57" outlineLevel="1" x14ac:dyDescent="0.25">
      <c r="B1282" s="102" t="s">
        <v>168</v>
      </c>
      <c r="C1282" s="101" t="s">
        <v>4910</v>
      </c>
      <c r="D1282" s="93" t="s">
        <v>3288</v>
      </c>
      <c r="E1282" s="123">
        <v>171</v>
      </c>
      <c r="F1282" s="20">
        <v>6640.56</v>
      </c>
      <c r="G1282" s="20">
        <f t="shared" si="20"/>
        <v>1135535.76</v>
      </c>
    </row>
    <row r="1283" spans="2:7" ht="57" outlineLevel="1" x14ac:dyDescent="0.25">
      <c r="B1283" s="102" t="s">
        <v>169</v>
      </c>
      <c r="C1283" s="101" t="s">
        <v>4911</v>
      </c>
      <c r="D1283" s="93" t="s">
        <v>3288</v>
      </c>
      <c r="E1283" s="123">
        <v>24</v>
      </c>
      <c r="F1283" s="20">
        <v>8075.49</v>
      </c>
      <c r="G1283" s="20">
        <f t="shared" si="20"/>
        <v>193811.76</v>
      </c>
    </row>
    <row r="1284" spans="2:7" ht="28.5" outlineLevel="1" x14ac:dyDescent="0.25">
      <c r="B1284" s="102" t="s">
        <v>170</v>
      </c>
      <c r="C1284" s="101" t="s">
        <v>4912</v>
      </c>
      <c r="D1284" s="23" t="s">
        <v>2339</v>
      </c>
      <c r="E1284" s="123">
        <v>1547</v>
      </c>
      <c r="F1284" s="20">
        <v>13100.82</v>
      </c>
      <c r="G1284" s="20">
        <f t="shared" si="20"/>
        <v>20266968.539999999</v>
      </c>
    </row>
    <row r="1285" spans="2:7" ht="28.5" outlineLevel="1" x14ac:dyDescent="0.25">
      <c r="B1285" s="102" t="s">
        <v>171</v>
      </c>
      <c r="C1285" s="101" t="s">
        <v>4913</v>
      </c>
      <c r="D1285" s="23" t="s">
        <v>2339</v>
      </c>
      <c r="E1285" s="123">
        <v>4915</v>
      </c>
      <c r="F1285" s="20">
        <v>4176.91</v>
      </c>
      <c r="G1285" s="20">
        <f t="shared" si="20"/>
        <v>20529512.649999999</v>
      </c>
    </row>
    <row r="1286" spans="2:7" ht="28.5" outlineLevel="1" x14ac:dyDescent="0.25">
      <c r="B1286" s="102" t="s">
        <v>172</v>
      </c>
      <c r="C1286" s="101" t="s">
        <v>4914</v>
      </c>
      <c r="D1286" s="23" t="s">
        <v>2757</v>
      </c>
      <c r="E1286" s="123">
        <v>298</v>
      </c>
      <c r="F1286" s="20">
        <v>403.35</v>
      </c>
      <c r="G1286" s="20">
        <f t="shared" si="20"/>
        <v>120198.3</v>
      </c>
    </row>
    <row r="1287" spans="2:7" ht="57" outlineLevel="1" x14ac:dyDescent="0.25">
      <c r="B1287" s="91" t="s">
        <v>506</v>
      </c>
      <c r="C1287" s="103" t="s">
        <v>3315</v>
      </c>
      <c r="D1287" s="88"/>
      <c r="E1287" s="137"/>
      <c r="F1287" s="88"/>
      <c r="G1287" s="20">
        <f t="shared" si="20"/>
        <v>0</v>
      </c>
    </row>
    <row r="1288" spans="2:7" ht="28.5" outlineLevel="1" x14ac:dyDescent="0.25">
      <c r="B1288" s="102" t="s">
        <v>174</v>
      </c>
      <c r="C1288" s="59" t="s">
        <v>3316</v>
      </c>
      <c r="D1288" s="102"/>
      <c r="E1288" s="128"/>
      <c r="F1288" s="88"/>
      <c r="G1288" s="20">
        <f t="shared" si="20"/>
        <v>0</v>
      </c>
    </row>
    <row r="1289" spans="2:7" outlineLevel="1" x14ac:dyDescent="0.2">
      <c r="B1289" s="102" t="s">
        <v>175</v>
      </c>
      <c r="C1289" s="59" t="s">
        <v>3869</v>
      </c>
      <c r="D1289" s="100"/>
      <c r="E1289" s="149"/>
      <c r="F1289" s="126"/>
      <c r="G1289" s="20">
        <f t="shared" si="20"/>
        <v>0</v>
      </c>
    </row>
    <row r="1290" spans="2:7" outlineLevel="1" x14ac:dyDescent="0.2">
      <c r="B1290" s="102" t="s">
        <v>176</v>
      </c>
      <c r="C1290" s="59" t="s">
        <v>3473</v>
      </c>
      <c r="D1290" s="100"/>
      <c r="E1290" s="149"/>
      <c r="F1290" s="126"/>
      <c r="G1290" s="20">
        <f t="shared" si="20"/>
        <v>0</v>
      </c>
    </row>
    <row r="1291" spans="2:7" ht="42.75" outlineLevel="1" x14ac:dyDescent="0.25">
      <c r="B1291" s="102" t="s">
        <v>177</v>
      </c>
      <c r="C1291" s="101" t="s">
        <v>4915</v>
      </c>
      <c r="D1291" s="23" t="s">
        <v>2757</v>
      </c>
      <c r="E1291" s="123">
        <v>60</v>
      </c>
      <c r="F1291" s="20">
        <v>6078.13</v>
      </c>
      <c r="G1291" s="20">
        <f t="shared" si="20"/>
        <v>364687.8</v>
      </c>
    </row>
    <row r="1292" spans="2:7" ht="42.75" outlineLevel="1" x14ac:dyDescent="0.25">
      <c r="B1292" s="102" t="s">
        <v>178</v>
      </c>
      <c r="C1292" s="101" t="s">
        <v>4916</v>
      </c>
      <c r="D1292" s="23" t="s">
        <v>2757</v>
      </c>
      <c r="E1292" s="123">
        <v>60</v>
      </c>
      <c r="F1292" s="20">
        <v>4673.6899999999996</v>
      </c>
      <c r="G1292" s="20">
        <f t="shared" si="20"/>
        <v>280421.40000000002</v>
      </c>
    </row>
    <row r="1293" spans="2:7" ht="57" outlineLevel="1" x14ac:dyDescent="0.25">
      <c r="B1293" s="102" t="s">
        <v>179</v>
      </c>
      <c r="C1293" s="101" t="s">
        <v>4917</v>
      </c>
      <c r="D1293" s="91" t="s">
        <v>1124</v>
      </c>
      <c r="E1293" s="123">
        <v>2.1</v>
      </c>
      <c r="F1293" s="20">
        <v>238515.98</v>
      </c>
      <c r="G1293" s="20">
        <f t="shared" si="20"/>
        <v>500883.56</v>
      </c>
    </row>
    <row r="1294" spans="2:7" ht="28.5" outlineLevel="1" x14ac:dyDescent="0.25">
      <c r="B1294" s="102" t="s">
        <v>180</v>
      </c>
      <c r="C1294" s="101" t="s">
        <v>4918</v>
      </c>
      <c r="D1294" s="23" t="s">
        <v>3287</v>
      </c>
      <c r="E1294" s="123">
        <v>1139</v>
      </c>
      <c r="F1294" s="20">
        <v>53.43</v>
      </c>
      <c r="G1294" s="20">
        <f t="shared" si="20"/>
        <v>60856.77</v>
      </c>
    </row>
    <row r="1295" spans="2:7" ht="28.5" outlineLevel="1" x14ac:dyDescent="0.25">
      <c r="B1295" s="102" t="s">
        <v>181</v>
      </c>
      <c r="C1295" s="101" t="s">
        <v>4918</v>
      </c>
      <c r="D1295" s="23" t="s">
        <v>3287</v>
      </c>
      <c r="E1295" s="123">
        <v>373</v>
      </c>
      <c r="F1295" s="20">
        <v>66.61</v>
      </c>
      <c r="G1295" s="20">
        <f t="shared" si="20"/>
        <v>24845.53</v>
      </c>
    </row>
    <row r="1296" spans="2:7" ht="28.5" outlineLevel="1" x14ac:dyDescent="0.25">
      <c r="B1296" s="102" t="s">
        <v>182</v>
      </c>
      <c r="C1296" s="101" t="s">
        <v>4919</v>
      </c>
      <c r="D1296" s="91" t="s">
        <v>1124</v>
      </c>
      <c r="E1296" s="123">
        <v>19.2</v>
      </c>
      <c r="F1296" s="20">
        <v>10630.24</v>
      </c>
      <c r="G1296" s="20">
        <f t="shared" si="20"/>
        <v>204100.61</v>
      </c>
    </row>
    <row r="1297" spans="2:7" ht="57" outlineLevel="1" x14ac:dyDescent="0.25">
      <c r="B1297" s="102" t="s">
        <v>183</v>
      </c>
      <c r="C1297" s="101" t="s">
        <v>4920</v>
      </c>
      <c r="D1297" s="91" t="s">
        <v>1124</v>
      </c>
      <c r="E1297" s="123">
        <v>70.5</v>
      </c>
      <c r="F1297" s="20">
        <v>52500.89</v>
      </c>
      <c r="G1297" s="20">
        <f t="shared" si="20"/>
        <v>3701312.75</v>
      </c>
    </row>
    <row r="1298" spans="2:7" ht="57" outlineLevel="1" x14ac:dyDescent="0.25">
      <c r="B1298" s="102" t="s">
        <v>184</v>
      </c>
      <c r="C1298" s="101" t="s">
        <v>4921</v>
      </c>
      <c r="D1298" s="91" t="s">
        <v>1124</v>
      </c>
      <c r="E1298" s="123">
        <v>42.1</v>
      </c>
      <c r="F1298" s="20">
        <v>36630.720000000001</v>
      </c>
      <c r="G1298" s="20">
        <f t="shared" si="20"/>
        <v>1542153.31</v>
      </c>
    </row>
    <row r="1299" spans="2:7" outlineLevel="1" x14ac:dyDescent="0.25">
      <c r="B1299" s="102"/>
      <c r="C1299" s="69" t="s">
        <v>3000</v>
      </c>
      <c r="D1299" s="100"/>
      <c r="E1299" s="123"/>
      <c r="F1299" s="20"/>
      <c r="G1299" s="20">
        <f t="shared" si="20"/>
        <v>0</v>
      </c>
    </row>
    <row r="1300" spans="2:7" ht="28.5" outlineLevel="1" x14ac:dyDescent="0.25">
      <c r="B1300" s="102" t="s">
        <v>185</v>
      </c>
      <c r="C1300" s="94" t="s">
        <v>4922</v>
      </c>
      <c r="D1300" s="23" t="s">
        <v>2757</v>
      </c>
      <c r="E1300" s="123">
        <v>64</v>
      </c>
      <c r="F1300" s="20">
        <v>68244.58</v>
      </c>
      <c r="G1300" s="20">
        <f t="shared" si="20"/>
        <v>4367653.12</v>
      </c>
    </row>
    <row r="1301" spans="2:7" ht="28.5" outlineLevel="1" x14ac:dyDescent="0.25">
      <c r="B1301" s="102" t="s">
        <v>186</v>
      </c>
      <c r="C1301" s="101" t="s">
        <v>4923</v>
      </c>
      <c r="D1301" s="23" t="s">
        <v>3287</v>
      </c>
      <c r="E1301" s="123">
        <v>246.8</v>
      </c>
      <c r="F1301" s="20">
        <v>25753.41</v>
      </c>
      <c r="G1301" s="20">
        <f t="shared" si="20"/>
        <v>6355941.5899999999</v>
      </c>
    </row>
    <row r="1302" spans="2:7" ht="42.75" outlineLevel="1" x14ac:dyDescent="0.25">
      <c r="B1302" s="102" t="s">
        <v>187</v>
      </c>
      <c r="C1302" s="101" t="s">
        <v>4924</v>
      </c>
      <c r="D1302" s="23" t="s">
        <v>3287</v>
      </c>
      <c r="E1302" s="123">
        <v>84</v>
      </c>
      <c r="F1302" s="20">
        <v>67796.02</v>
      </c>
      <c r="G1302" s="20">
        <f t="shared" si="20"/>
        <v>5694865.6799999997</v>
      </c>
    </row>
    <row r="1303" spans="2:7" ht="42.75" outlineLevel="1" x14ac:dyDescent="0.25">
      <c r="B1303" s="102" t="s">
        <v>188</v>
      </c>
      <c r="C1303" s="101" t="s">
        <v>4925</v>
      </c>
      <c r="D1303" s="23" t="s">
        <v>3287</v>
      </c>
      <c r="E1303" s="123">
        <v>50.9</v>
      </c>
      <c r="F1303" s="20">
        <v>28610.86</v>
      </c>
      <c r="G1303" s="20">
        <f t="shared" si="20"/>
        <v>1456292.77</v>
      </c>
    </row>
    <row r="1304" spans="2:7" ht="42.75" outlineLevel="1" x14ac:dyDescent="0.25">
      <c r="B1304" s="102" t="s">
        <v>189</v>
      </c>
      <c r="C1304" s="101" t="s">
        <v>4926</v>
      </c>
      <c r="D1304" s="23" t="s">
        <v>3287</v>
      </c>
      <c r="E1304" s="123">
        <v>12.4</v>
      </c>
      <c r="F1304" s="20">
        <v>17687.87</v>
      </c>
      <c r="G1304" s="20">
        <f t="shared" si="20"/>
        <v>219329.59</v>
      </c>
    </row>
    <row r="1305" spans="2:7" ht="28.5" outlineLevel="1" x14ac:dyDescent="0.25">
      <c r="B1305" s="102" t="s">
        <v>190</v>
      </c>
      <c r="C1305" s="101" t="s">
        <v>4927</v>
      </c>
      <c r="D1305" s="23" t="s">
        <v>3287</v>
      </c>
      <c r="E1305" s="123">
        <v>137.4</v>
      </c>
      <c r="F1305" s="20">
        <v>61178.32</v>
      </c>
      <c r="G1305" s="20">
        <f t="shared" si="20"/>
        <v>8405901.1699999999</v>
      </c>
    </row>
    <row r="1306" spans="2:7" ht="28.5" outlineLevel="1" x14ac:dyDescent="0.25">
      <c r="B1306" s="102" t="s">
        <v>191</v>
      </c>
      <c r="C1306" s="94" t="s">
        <v>4928</v>
      </c>
      <c r="D1306" s="102" t="s">
        <v>2340</v>
      </c>
      <c r="E1306" s="123">
        <v>420</v>
      </c>
      <c r="F1306" s="20">
        <v>827.87</v>
      </c>
      <c r="G1306" s="20">
        <f t="shared" si="20"/>
        <v>347705.4</v>
      </c>
    </row>
    <row r="1307" spans="2:7" ht="28.5" outlineLevel="1" x14ac:dyDescent="0.25">
      <c r="B1307" s="102" t="s">
        <v>192</v>
      </c>
      <c r="C1307" s="101" t="s">
        <v>4929</v>
      </c>
      <c r="D1307" s="102" t="s">
        <v>2340</v>
      </c>
      <c r="E1307" s="123">
        <v>925</v>
      </c>
      <c r="F1307" s="20">
        <v>993.47</v>
      </c>
      <c r="G1307" s="20">
        <f t="shared" si="20"/>
        <v>918959.75</v>
      </c>
    </row>
    <row r="1308" spans="2:7" outlineLevel="1" x14ac:dyDescent="0.25">
      <c r="B1308" s="102"/>
      <c r="C1308" s="69" t="s">
        <v>1499</v>
      </c>
      <c r="D1308" s="100"/>
      <c r="E1308" s="123"/>
      <c r="F1308" s="20"/>
      <c r="G1308" s="20">
        <f t="shared" si="20"/>
        <v>0</v>
      </c>
    </row>
    <row r="1309" spans="2:7" ht="28.5" outlineLevel="1" x14ac:dyDescent="0.25">
      <c r="B1309" s="102" t="s">
        <v>193</v>
      </c>
      <c r="C1309" s="94" t="s">
        <v>4930</v>
      </c>
      <c r="D1309" s="23" t="s">
        <v>2757</v>
      </c>
      <c r="E1309" s="123">
        <v>32</v>
      </c>
      <c r="F1309" s="20">
        <v>58014.25</v>
      </c>
      <c r="G1309" s="20">
        <f t="shared" si="20"/>
        <v>1856456</v>
      </c>
    </row>
    <row r="1310" spans="2:7" ht="42.75" outlineLevel="1" x14ac:dyDescent="0.25">
      <c r="B1310" s="102" t="s">
        <v>194</v>
      </c>
      <c r="C1310" s="101" t="s">
        <v>4931</v>
      </c>
      <c r="D1310" s="23" t="s">
        <v>3287</v>
      </c>
      <c r="E1310" s="123">
        <v>123.4</v>
      </c>
      <c r="F1310" s="20">
        <v>25835.75</v>
      </c>
      <c r="G1310" s="20">
        <f t="shared" si="20"/>
        <v>3188131.55</v>
      </c>
    </row>
    <row r="1311" spans="2:7" ht="42.75" outlineLevel="1" x14ac:dyDescent="0.25">
      <c r="B1311" s="102" t="s">
        <v>195</v>
      </c>
      <c r="C1311" s="101" t="s">
        <v>4932</v>
      </c>
      <c r="D1311" s="23" t="s">
        <v>3287</v>
      </c>
      <c r="E1311" s="123">
        <v>32</v>
      </c>
      <c r="F1311" s="20">
        <v>68101.289999999994</v>
      </c>
      <c r="G1311" s="20">
        <f t="shared" si="20"/>
        <v>2179241.2799999998</v>
      </c>
    </row>
    <row r="1312" spans="2:7" ht="42.75" outlineLevel="1" x14ac:dyDescent="0.25">
      <c r="B1312" s="102" t="s">
        <v>196</v>
      </c>
      <c r="C1312" s="101" t="s">
        <v>4933</v>
      </c>
      <c r="D1312" s="23" t="s">
        <v>3287</v>
      </c>
      <c r="E1312" s="123">
        <v>56.1</v>
      </c>
      <c r="F1312" s="20">
        <v>24076.6</v>
      </c>
      <c r="G1312" s="20">
        <f t="shared" si="20"/>
        <v>1350697.26</v>
      </c>
    </row>
    <row r="1313" spans="2:7" ht="42.75" outlineLevel="1" x14ac:dyDescent="0.25">
      <c r="B1313" s="102" t="s">
        <v>197</v>
      </c>
      <c r="C1313" s="101" t="s">
        <v>4934</v>
      </c>
      <c r="D1313" s="23" t="s">
        <v>3287</v>
      </c>
      <c r="E1313" s="123">
        <v>23</v>
      </c>
      <c r="F1313" s="20">
        <v>8161.47</v>
      </c>
      <c r="G1313" s="20">
        <f t="shared" si="20"/>
        <v>187713.81</v>
      </c>
    </row>
    <row r="1314" spans="2:7" ht="42.75" outlineLevel="1" x14ac:dyDescent="0.25">
      <c r="B1314" s="102" t="s">
        <v>198</v>
      </c>
      <c r="C1314" s="94" t="s">
        <v>4935</v>
      </c>
      <c r="D1314" s="102" t="s">
        <v>2340</v>
      </c>
      <c r="E1314" s="123">
        <v>225</v>
      </c>
      <c r="F1314" s="20">
        <v>827.83</v>
      </c>
      <c r="G1314" s="20">
        <f t="shared" si="20"/>
        <v>186261.75</v>
      </c>
    </row>
    <row r="1315" spans="2:7" ht="42.75" outlineLevel="1" x14ac:dyDescent="0.25">
      <c r="B1315" s="102" t="s">
        <v>199</v>
      </c>
      <c r="C1315" s="101" t="s">
        <v>4936</v>
      </c>
      <c r="D1315" s="102" t="s">
        <v>2340</v>
      </c>
      <c r="E1315" s="123">
        <v>335</v>
      </c>
      <c r="F1315" s="20">
        <v>993.17</v>
      </c>
      <c r="G1315" s="20">
        <f t="shared" si="20"/>
        <v>332711.95</v>
      </c>
    </row>
    <row r="1316" spans="2:7" outlineLevel="1" x14ac:dyDescent="0.2">
      <c r="B1316" s="102" t="s">
        <v>200</v>
      </c>
      <c r="C1316" s="59" t="s">
        <v>1807</v>
      </c>
      <c r="D1316" s="100"/>
      <c r="E1316" s="149"/>
      <c r="F1316" s="126"/>
      <c r="G1316" s="20">
        <f t="shared" si="20"/>
        <v>0</v>
      </c>
    </row>
    <row r="1317" spans="2:7" ht="42.75" outlineLevel="1" x14ac:dyDescent="0.25">
      <c r="B1317" s="102" t="s">
        <v>201</v>
      </c>
      <c r="C1317" s="101" t="s">
        <v>4937</v>
      </c>
      <c r="D1317" s="23" t="s">
        <v>2757</v>
      </c>
      <c r="E1317" s="123">
        <v>580</v>
      </c>
      <c r="F1317" s="20">
        <v>4552.26</v>
      </c>
      <c r="G1317" s="20">
        <f t="shared" si="20"/>
        <v>2640310.7999999998</v>
      </c>
    </row>
    <row r="1318" spans="2:7" ht="42.75" outlineLevel="1" x14ac:dyDescent="0.25">
      <c r="B1318" s="102" t="s">
        <v>202</v>
      </c>
      <c r="C1318" s="101" t="s">
        <v>4938</v>
      </c>
      <c r="D1318" s="23" t="s">
        <v>2757</v>
      </c>
      <c r="E1318" s="123">
        <v>227</v>
      </c>
      <c r="F1318" s="20">
        <v>5210.32</v>
      </c>
      <c r="G1318" s="20">
        <f t="shared" si="20"/>
        <v>1182742.6399999999</v>
      </c>
    </row>
    <row r="1319" spans="2:7" ht="42.75" outlineLevel="1" x14ac:dyDescent="0.25">
      <c r="B1319" s="102" t="s">
        <v>203</v>
      </c>
      <c r="C1319" s="101" t="s">
        <v>4939</v>
      </c>
      <c r="D1319" s="23" t="s">
        <v>2757</v>
      </c>
      <c r="E1319" s="123">
        <v>16</v>
      </c>
      <c r="F1319" s="20">
        <v>700089.9</v>
      </c>
      <c r="G1319" s="20">
        <f t="shared" si="20"/>
        <v>11201438.4</v>
      </c>
    </row>
    <row r="1320" spans="2:7" ht="42.75" outlineLevel="1" x14ac:dyDescent="0.25">
      <c r="B1320" s="102" t="s">
        <v>204</v>
      </c>
      <c r="C1320" s="94" t="s">
        <v>4940</v>
      </c>
      <c r="D1320" s="23" t="s">
        <v>2757</v>
      </c>
      <c r="E1320" s="123">
        <v>16</v>
      </c>
      <c r="F1320" s="20">
        <v>841870.11</v>
      </c>
      <c r="G1320" s="20">
        <f t="shared" si="20"/>
        <v>13469921.76</v>
      </c>
    </row>
    <row r="1321" spans="2:7" ht="42.75" outlineLevel="1" x14ac:dyDescent="0.25">
      <c r="B1321" s="102" t="s">
        <v>205</v>
      </c>
      <c r="C1321" s="101" t="s">
        <v>4941</v>
      </c>
      <c r="D1321" s="23" t="s">
        <v>3287</v>
      </c>
      <c r="E1321" s="123">
        <v>299</v>
      </c>
      <c r="F1321" s="20">
        <v>47193.96</v>
      </c>
      <c r="G1321" s="20">
        <f t="shared" si="20"/>
        <v>14110994.039999999</v>
      </c>
    </row>
    <row r="1322" spans="2:7" ht="42.75" outlineLevel="1" x14ac:dyDescent="0.25">
      <c r="B1322" s="102" t="s">
        <v>206</v>
      </c>
      <c r="C1322" s="101" t="s">
        <v>4942</v>
      </c>
      <c r="D1322" s="102" t="s">
        <v>2340</v>
      </c>
      <c r="E1322" s="123">
        <v>28.5</v>
      </c>
      <c r="F1322" s="20">
        <v>6623.84</v>
      </c>
      <c r="G1322" s="20">
        <f t="shared" si="20"/>
        <v>188779.44</v>
      </c>
    </row>
    <row r="1323" spans="2:7" ht="28.5" outlineLevel="1" x14ac:dyDescent="0.25">
      <c r="B1323" s="102" t="s">
        <v>207</v>
      </c>
      <c r="C1323" s="101" t="s">
        <v>4943</v>
      </c>
      <c r="D1323" s="102" t="s">
        <v>2340</v>
      </c>
      <c r="E1323" s="123">
        <v>68</v>
      </c>
      <c r="F1323" s="20">
        <v>4054.5</v>
      </c>
      <c r="G1323" s="20">
        <f t="shared" si="20"/>
        <v>275706</v>
      </c>
    </row>
    <row r="1324" spans="2:7" ht="42.75" outlineLevel="1" x14ac:dyDescent="0.25">
      <c r="B1324" s="102" t="s">
        <v>208</v>
      </c>
      <c r="C1324" s="101" t="s">
        <v>4944</v>
      </c>
      <c r="D1324" s="23" t="s">
        <v>2757</v>
      </c>
      <c r="E1324" s="123">
        <v>64</v>
      </c>
      <c r="F1324" s="20">
        <v>57048.68</v>
      </c>
      <c r="G1324" s="20">
        <f t="shared" si="20"/>
        <v>3651115.52</v>
      </c>
    </row>
    <row r="1325" spans="2:7" ht="42.75" outlineLevel="1" x14ac:dyDescent="0.25">
      <c r="B1325" s="102" t="s">
        <v>209</v>
      </c>
      <c r="C1325" s="101" t="s">
        <v>4945</v>
      </c>
      <c r="D1325" s="23" t="s">
        <v>2757</v>
      </c>
      <c r="E1325" s="123">
        <v>32</v>
      </c>
      <c r="F1325" s="20">
        <v>8715.9699999999993</v>
      </c>
      <c r="G1325" s="20">
        <f t="shared" si="20"/>
        <v>278911.03999999998</v>
      </c>
    </row>
    <row r="1326" spans="2:7" ht="28.5" outlineLevel="1" x14ac:dyDescent="0.25">
      <c r="B1326" s="102" t="s">
        <v>210</v>
      </c>
      <c r="C1326" s="28" t="s">
        <v>4946</v>
      </c>
      <c r="D1326" s="102" t="s">
        <v>2340</v>
      </c>
      <c r="E1326" s="123">
        <v>3815</v>
      </c>
      <c r="F1326" s="20">
        <v>912.03</v>
      </c>
      <c r="G1326" s="20">
        <f t="shared" si="20"/>
        <v>3479394.45</v>
      </c>
    </row>
    <row r="1327" spans="2:7" outlineLevel="1" x14ac:dyDescent="0.2">
      <c r="B1327" s="102" t="s">
        <v>211</v>
      </c>
      <c r="C1327" s="59" t="s">
        <v>1501</v>
      </c>
      <c r="D1327" s="100"/>
      <c r="E1327" s="149"/>
      <c r="F1327" s="126"/>
      <c r="G1327" s="20">
        <f t="shared" si="20"/>
        <v>0</v>
      </c>
    </row>
    <row r="1328" spans="2:7" ht="28.5" outlineLevel="1" x14ac:dyDescent="0.25">
      <c r="B1328" s="102" t="s">
        <v>212</v>
      </c>
      <c r="C1328" s="94" t="s">
        <v>4947</v>
      </c>
      <c r="D1328" s="102" t="s">
        <v>2340</v>
      </c>
      <c r="E1328" s="123">
        <v>1505</v>
      </c>
      <c r="F1328" s="20">
        <v>1537.31</v>
      </c>
      <c r="G1328" s="20">
        <f t="shared" si="20"/>
        <v>2313651.5499999998</v>
      </c>
    </row>
    <row r="1329" spans="2:7" ht="57" outlineLevel="1" x14ac:dyDescent="0.25">
      <c r="B1329" s="102" t="s">
        <v>213</v>
      </c>
      <c r="C1329" s="101" t="s">
        <v>4948</v>
      </c>
      <c r="D1329" s="102" t="s">
        <v>2340</v>
      </c>
      <c r="E1329" s="123">
        <v>1291.5</v>
      </c>
      <c r="F1329" s="20">
        <v>851.67</v>
      </c>
      <c r="G1329" s="20">
        <f t="shared" si="20"/>
        <v>1099931.81</v>
      </c>
    </row>
    <row r="1330" spans="2:7" ht="57" outlineLevel="1" x14ac:dyDescent="0.25">
      <c r="B1330" s="102" t="s">
        <v>214</v>
      </c>
      <c r="C1330" s="101" t="s">
        <v>4949</v>
      </c>
      <c r="D1330" s="102" t="s">
        <v>2340</v>
      </c>
      <c r="E1330" s="123">
        <v>1291.5</v>
      </c>
      <c r="F1330" s="20">
        <v>749.16</v>
      </c>
      <c r="G1330" s="20">
        <f t="shared" si="20"/>
        <v>967540.14</v>
      </c>
    </row>
    <row r="1331" spans="2:7" ht="57" outlineLevel="1" x14ac:dyDescent="0.25">
      <c r="B1331" s="102" t="s">
        <v>215</v>
      </c>
      <c r="C1331" s="101" t="s">
        <v>4950</v>
      </c>
      <c r="D1331" s="102" t="s">
        <v>2340</v>
      </c>
      <c r="E1331" s="123">
        <v>154</v>
      </c>
      <c r="F1331" s="20">
        <v>1370.44</v>
      </c>
      <c r="G1331" s="20">
        <f t="shared" si="20"/>
        <v>211047.76</v>
      </c>
    </row>
    <row r="1332" spans="2:7" ht="57" outlineLevel="1" x14ac:dyDescent="0.25">
      <c r="B1332" s="102" t="s">
        <v>216</v>
      </c>
      <c r="C1332" s="101" t="s">
        <v>4951</v>
      </c>
      <c r="D1332" s="23" t="s">
        <v>2339</v>
      </c>
      <c r="E1332" s="123">
        <v>34</v>
      </c>
      <c r="F1332" s="20">
        <v>89.33</v>
      </c>
      <c r="G1332" s="20">
        <f t="shared" si="20"/>
        <v>3037.22</v>
      </c>
    </row>
    <row r="1333" spans="2:7" ht="71.25" outlineLevel="1" x14ac:dyDescent="0.25">
      <c r="B1333" s="102" t="s">
        <v>217</v>
      </c>
      <c r="C1333" s="101" t="s">
        <v>4952</v>
      </c>
      <c r="D1333" s="23" t="s">
        <v>2339</v>
      </c>
      <c r="E1333" s="123">
        <v>446</v>
      </c>
      <c r="F1333" s="20">
        <v>263.91000000000003</v>
      </c>
      <c r="G1333" s="20">
        <f t="shared" si="20"/>
        <v>117703.86</v>
      </c>
    </row>
    <row r="1334" spans="2:7" ht="42.75" outlineLevel="1" x14ac:dyDescent="0.25">
      <c r="B1334" s="102" t="s">
        <v>218</v>
      </c>
      <c r="C1334" s="101" t="s">
        <v>4953</v>
      </c>
      <c r="D1334" s="23" t="s">
        <v>2339</v>
      </c>
      <c r="E1334" s="123">
        <v>157.31</v>
      </c>
      <c r="F1334" s="20">
        <v>1911.73</v>
      </c>
      <c r="G1334" s="20">
        <f t="shared" si="20"/>
        <v>300734.25</v>
      </c>
    </row>
    <row r="1335" spans="2:7" ht="42.75" outlineLevel="1" x14ac:dyDescent="0.25">
      <c r="B1335" s="102" t="s">
        <v>219</v>
      </c>
      <c r="C1335" s="101" t="s">
        <v>4954</v>
      </c>
      <c r="D1335" s="23" t="s">
        <v>2339</v>
      </c>
      <c r="E1335" s="123">
        <v>90</v>
      </c>
      <c r="F1335" s="20">
        <v>11305.08</v>
      </c>
      <c r="G1335" s="20">
        <f t="shared" si="20"/>
        <v>1017457.2</v>
      </c>
    </row>
    <row r="1336" spans="2:7" ht="42.75" outlineLevel="1" x14ac:dyDescent="0.25">
      <c r="B1336" s="102" t="s">
        <v>220</v>
      </c>
      <c r="C1336" s="101" t="s">
        <v>4955</v>
      </c>
      <c r="D1336" s="23" t="s">
        <v>2339</v>
      </c>
      <c r="E1336" s="123">
        <v>62.4</v>
      </c>
      <c r="F1336" s="20">
        <v>251.18</v>
      </c>
      <c r="G1336" s="20">
        <f t="shared" si="20"/>
        <v>15673.63</v>
      </c>
    </row>
    <row r="1337" spans="2:7" ht="42.75" outlineLevel="1" x14ac:dyDescent="0.25">
      <c r="B1337" s="102" t="s">
        <v>221</v>
      </c>
      <c r="C1337" s="101" t="s">
        <v>4956</v>
      </c>
      <c r="D1337" s="23" t="s">
        <v>2339</v>
      </c>
      <c r="E1337" s="123">
        <v>34</v>
      </c>
      <c r="F1337" s="20">
        <v>11526.92</v>
      </c>
      <c r="G1337" s="20">
        <f t="shared" si="20"/>
        <v>391915.28</v>
      </c>
    </row>
    <row r="1338" spans="2:7" ht="42.75" outlineLevel="1" x14ac:dyDescent="0.25">
      <c r="B1338" s="102" t="s">
        <v>222</v>
      </c>
      <c r="C1338" s="101" t="s">
        <v>4955</v>
      </c>
      <c r="D1338" s="23" t="s">
        <v>2339</v>
      </c>
      <c r="E1338" s="123">
        <v>20.8</v>
      </c>
      <c r="F1338" s="20">
        <v>284.8</v>
      </c>
      <c r="G1338" s="20">
        <f t="shared" si="20"/>
        <v>5923.84</v>
      </c>
    </row>
    <row r="1339" spans="2:7" ht="57" outlineLevel="1" x14ac:dyDescent="0.25">
      <c r="B1339" s="102" t="s">
        <v>223</v>
      </c>
      <c r="C1339" s="101" t="s">
        <v>4957</v>
      </c>
      <c r="D1339" s="23" t="s">
        <v>2339</v>
      </c>
      <c r="E1339" s="123">
        <v>90</v>
      </c>
      <c r="F1339" s="20">
        <v>7938.51</v>
      </c>
      <c r="G1339" s="20">
        <f t="shared" ref="G1339:G1402" si="21">E1339*F1339</f>
        <v>714465.9</v>
      </c>
    </row>
    <row r="1340" spans="2:7" ht="57" outlineLevel="1" x14ac:dyDescent="0.25">
      <c r="B1340" s="102" t="s">
        <v>224</v>
      </c>
      <c r="C1340" s="101" t="s">
        <v>4958</v>
      </c>
      <c r="D1340" s="23" t="s">
        <v>2339</v>
      </c>
      <c r="E1340" s="123">
        <v>34</v>
      </c>
      <c r="F1340" s="20">
        <v>19052.27</v>
      </c>
      <c r="G1340" s="20">
        <f t="shared" si="21"/>
        <v>647777.18000000005</v>
      </c>
    </row>
    <row r="1341" spans="2:7" ht="42.75" outlineLevel="1" x14ac:dyDescent="0.25">
      <c r="B1341" s="102" t="s">
        <v>225</v>
      </c>
      <c r="C1341" s="28" t="s">
        <v>4959</v>
      </c>
      <c r="D1341" s="102" t="s">
        <v>2340</v>
      </c>
      <c r="E1341" s="123">
        <v>305</v>
      </c>
      <c r="F1341" s="20">
        <v>911.85</v>
      </c>
      <c r="G1341" s="20">
        <f t="shared" si="21"/>
        <v>278114.25</v>
      </c>
    </row>
    <row r="1342" spans="2:7" ht="28.5" outlineLevel="1" x14ac:dyDescent="0.25">
      <c r="B1342" s="102" t="s">
        <v>226</v>
      </c>
      <c r="C1342" s="101" t="s">
        <v>4960</v>
      </c>
      <c r="D1342" s="102" t="s">
        <v>2340</v>
      </c>
      <c r="E1342" s="123">
        <v>70</v>
      </c>
      <c r="F1342" s="20">
        <v>871.06</v>
      </c>
      <c r="G1342" s="20">
        <f t="shared" si="21"/>
        <v>60974.2</v>
      </c>
    </row>
    <row r="1343" spans="2:7" ht="42.75" outlineLevel="1" x14ac:dyDescent="0.25">
      <c r="B1343" s="102" t="s">
        <v>227</v>
      </c>
      <c r="C1343" s="28" t="s">
        <v>4961</v>
      </c>
      <c r="D1343" s="23" t="s">
        <v>2339</v>
      </c>
      <c r="E1343" s="123">
        <v>69.7</v>
      </c>
      <c r="F1343" s="20">
        <v>42098.76</v>
      </c>
      <c r="G1343" s="20">
        <f t="shared" si="21"/>
        <v>2934283.57</v>
      </c>
    </row>
    <row r="1344" spans="2:7" ht="57" outlineLevel="1" x14ac:dyDescent="0.25">
      <c r="B1344" s="102" t="s">
        <v>228</v>
      </c>
      <c r="C1344" s="101" t="s">
        <v>4962</v>
      </c>
      <c r="D1344" s="23" t="s">
        <v>2339</v>
      </c>
      <c r="E1344" s="123">
        <v>120.8</v>
      </c>
      <c r="F1344" s="20">
        <v>2719.85</v>
      </c>
      <c r="G1344" s="20">
        <f t="shared" si="21"/>
        <v>328557.88</v>
      </c>
    </row>
    <row r="1345" spans="2:7" ht="42.75" outlineLevel="1" x14ac:dyDescent="0.25">
      <c r="B1345" s="102" t="s">
        <v>229</v>
      </c>
      <c r="C1345" s="94" t="s">
        <v>4963</v>
      </c>
      <c r="D1345" s="23" t="s">
        <v>2339</v>
      </c>
      <c r="E1345" s="123">
        <v>110.6</v>
      </c>
      <c r="F1345" s="20">
        <v>5684.73</v>
      </c>
      <c r="G1345" s="20">
        <f t="shared" si="21"/>
        <v>628731.14</v>
      </c>
    </row>
    <row r="1346" spans="2:7" ht="42.75" outlineLevel="1" x14ac:dyDescent="0.25">
      <c r="B1346" s="102" t="s">
        <v>230</v>
      </c>
      <c r="C1346" s="101" t="s">
        <v>4964</v>
      </c>
      <c r="D1346" s="23" t="s">
        <v>2339</v>
      </c>
      <c r="E1346" s="123">
        <v>90</v>
      </c>
      <c r="F1346" s="20">
        <v>7076.42</v>
      </c>
      <c r="G1346" s="20">
        <f t="shared" si="21"/>
        <v>636877.80000000005</v>
      </c>
    </row>
    <row r="1347" spans="2:7" ht="57" outlineLevel="1" x14ac:dyDescent="0.25">
      <c r="B1347" s="102" t="s">
        <v>231</v>
      </c>
      <c r="C1347" s="101" t="s">
        <v>4965</v>
      </c>
      <c r="D1347" s="23" t="s">
        <v>2339</v>
      </c>
      <c r="E1347" s="123">
        <v>120.8</v>
      </c>
      <c r="F1347" s="20">
        <v>22568.42</v>
      </c>
      <c r="G1347" s="20">
        <f t="shared" si="21"/>
        <v>2726265.14</v>
      </c>
    </row>
    <row r="1348" spans="2:7" outlineLevel="1" x14ac:dyDescent="0.2">
      <c r="B1348" s="102" t="s">
        <v>232</v>
      </c>
      <c r="C1348" s="59" t="s">
        <v>1810</v>
      </c>
      <c r="D1348" s="100"/>
      <c r="E1348" s="149"/>
      <c r="F1348" s="126"/>
      <c r="G1348" s="20">
        <f t="shared" si="21"/>
        <v>0</v>
      </c>
    </row>
    <row r="1349" spans="2:7" ht="42.75" outlineLevel="1" x14ac:dyDescent="0.25">
      <c r="B1349" s="102" t="s">
        <v>233</v>
      </c>
      <c r="C1349" s="101" t="s">
        <v>4966</v>
      </c>
      <c r="D1349" s="102" t="s">
        <v>2340</v>
      </c>
      <c r="E1349" s="123">
        <v>327</v>
      </c>
      <c r="F1349" s="20">
        <v>489.12</v>
      </c>
      <c r="G1349" s="20">
        <f t="shared" si="21"/>
        <v>159942.24</v>
      </c>
    </row>
    <row r="1350" spans="2:7" ht="28.5" outlineLevel="1" x14ac:dyDescent="0.25">
      <c r="B1350" s="102" t="s">
        <v>234</v>
      </c>
      <c r="C1350" s="101" t="s">
        <v>4967</v>
      </c>
      <c r="D1350" s="23" t="s">
        <v>3287</v>
      </c>
      <c r="E1350" s="123">
        <v>22.2</v>
      </c>
      <c r="F1350" s="20">
        <v>30366.31</v>
      </c>
      <c r="G1350" s="20">
        <f t="shared" si="21"/>
        <v>674132.08</v>
      </c>
    </row>
    <row r="1351" spans="2:7" ht="42.75" outlineLevel="1" x14ac:dyDescent="0.25">
      <c r="B1351" s="102" t="s">
        <v>235</v>
      </c>
      <c r="C1351" s="101" t="s">
        <v>4968</v>
      </c>
      <c r="D1351" s="23" t="s">
        <v>3287</v>
      </c>
      <c r="E1351" s="123">
        <v>242.8</v>
      </c>
      <c r="F1351" s="20">
        <v>26838.84</v>
      </c>
      <c r="G1351" s="20">
        <f t="shared" si="21"/>
        <v>6516470.3499999996</v>
      </c>
    </row>
    <row r="1352" spans="2:7" ht="28.5" outlineLevel="1" x14ac:dyDescent="0.25">
      <c r="B1352" s="102" t="s">
        <v>236</v>
      </c>
      <c r="C1352" s="94" t="s">
        <v>4969</v>
      </c>
      <c r="D1352" s="102" t="s">
        <v>2340</v>
      </c>
      <c r="E1352" s="123">
        <v>542</v>
      </c>
      <c r="F1352" s="20">
        <v>1537.29</v>
      </c>
      <c r="G1352" s="20">
        <f t="shared" si="21"/>
        <v>833211.18</v>
      </c>
    </row>
    <row r="1353" spans="2:7" ht="57" outlineLevel="1" x14ac:dyDescent="0.25">
      <c r="B1353" s="102" t="s">
        <v>237</v>
      </c>
      <c r="C1353" s="101" t="s">
        <v>4970</v>
      </c>
      <c r="D1353" s="102" t="s">
        <v>2340</v>
      </c>
      <c r="E1353" s="123">
        <v>107.6</v>
      </c>
      <c r="F1353" s="20">
        <v>270.35000000000002</v>
      </c>
      <c r="G1353" s="20">
        <f t="shared" si="21"/>
        <v>29089.66</v>
      </c>
    </row>
    <row r="1354" spans="2:7" ht="57" outlineLevel="1" x14ac:dyDescent="0.25">
      <c r="B1354" s="102" t="s">
        <v>238</v>
      </c>
      <c r="C1354" s="101" t="s">
        <v>4971</v>
      </c>
      <c r="D1354" s="102" t="s">
        <v>2340</v>
      </c>
      <c r="E1354" s="123">
        <v>215.2</v>
      </c>
      <c r="F1354" s="20">
        <v>2361.33</v>
      </c>
      <c r="G1354" s="20">
        <f t="shared" si="21"/>
        <v>508158.22</v>
      </c>
    </row>
    <row r="1355" spans="2:7" ht="57" outlineLevel="1" x14ac:dyDescent="0.25">
      <c r="B1355" s="102" t="s">
        <v>239</v>
      </c>
      <c r="C1355" s="101" t="s">
        <v>4972</v>
      </c>
      <c r="D1355" s="102" t="s">
        <v>2340</v>
      </c>
      <c r="E1355" s="123">
        <v>421.4</v>
      </c>
      <c r="F1355" s="20">
        <v>1470.58</v>
      </c>
      <c r="G1355" s="20">
        <f t="shared" si="21"/>
        <v>619702.41</v>
      </c>
    </row>
    <row r="1356" spans="2:7" ht="42.75" outlineLevel="1" x14ac:dyDescent="0.25">
      <c r="B1356" s="102" t="s">
        <v>240</v>
      </c>
      <c r="C1356" s="94" t="s">
        <v>4973</v>
      </c>
      <c r="D1356" s="102" t="s">
        <v>2340</v>
      </c>
      <c r="E1356" s="123">
        <v>492</v>
      </c>
      <c r="F1356" s="20">
        <v>618.38</v>
      </c>
      <c r="G1356" s="20">
        <f t="shared" si="21"/>
        <v>304242.96000000002</v>
      </c>
    </row>
    <row r="1357" spans="2:7" ht="28.5" outlineLevel="1" x14ac:dyDescent="0.25">
      <c r="B1357" s="102" t="s">
        <v>241</v>
      </c>
      <c r="C1357" s="101" t="s">
        <v>4974</v>
      </c>
      <c r="D1357" s="102" t="s">
        <v>2340</v>
      </c>
      <c r="E1357" s="123">
        <v>22.4</v>
      </c>
      <c r="F1357" s="20">
        <v>6324.39</v>
      </c>
      <c r="G1357" s="20">
        <f t="shared" si="21"/>
        <v>141666.34</v>
      </c>
    </row>
    <row r="1358" spans="2:7" ht="28.5" outlineLevel="1" x14ac:dyDescent="0.25">
      <c r="B1358" s="102" t="s">
        <v>242</v>
      </c>
      <c r="C1358" s="28" t="s">
        <v>4975</v>
      </c>
      <c r="D1358" s="102" t="s">
        <v>2340</v>
      </c>
      <c r="E1358" s="123">
        <v>220</v>
      </c>
      <c r="F1358" s="20">
        <v>911.67</v>
      </c>
      <c r="G1358" s="20">
        <f t="shared" si="21"/>
        <v>200567.4</v>
      </c>
    </row>
    <row r="1359" spans="2:7" outlineLevel="1" x14ac:dyDescent="0.2">
      <c r="B1359" s="102" t="s">
        <v>243</v>
      </c>
      <c r="C1359" s="59" t="s">
        <v>360</v>
      </c>
      <c r="D1359" s="100"/>
      <c r="E1359" s="149"/>
      <c r="F1359" s="126"/>
      <c r="G1359" s="20">
        <f t="shared" si="21"/>
        <v>0</v>
      </c>
    </row>
    <row r="1360" spans="2:7" ht="28.5" outlineLevel="1" x14ac:dyDescent="0.25">
      <c r="B1360" s="102" t="s">
        <v>244</v>
      </c>
      <c r="C1360" s="101" t="s">
        <v>4976</v>
      </c>
      <c r="D1360" s="23" t="s">
        <v>3287</v>
      </c>
      <c r="E1360" s="123">
        <v>20.81</v>
      </c>
      <c r="F1360" s="20">
        <v>25051.16</v>
      </c>
      <c r="G1360" s="20">
        <f t="shared" si="21"/>
        <v>521314.64</v>
      </c>
    </row>
    <row r="1361" spans="2:7" ht="28.5" outlineLevel="1" x14ac:dyDescent="0.25">
      <c r="B1361" s="102" t="s">
        <v>245</v>
      </c>
      <c r="C1361" s="94" t="s">
        <v>4977</v>
      </c>
      <c r="D1361" s="102" t="s">
        <v>2340</v>
      </c>
      <c r="E1361" s="123">
        <v>80.400000000000006</v>
      </c>
      <c r="F1361" s="20">
        <v>828.1</v>
      </c>
      <c r="G1361" s="20">
        <f t="shared" si="21"/>
        <v>66579.240000000005</v>
      </c>
    </row>
    <row r="1362" spans="2:7" ht="28.5" outlineLevel="1" x14ac:dyDescent="0.25">
      <c r="B1362" s="102" t="s">
        <v>246</v>
      </c>
      <c r="C1362" s="94" t="s">
        <v>4978</v>
      </c>
      <c r="D1362" s="23" t="s">
        <v>2339</v>
      </c>
      <c r="E1362" s="123">
        <v>43.8</v>
      </c>
      <c r="F1362" s="20">
        <v>5445.06</v>
      </c>
      <c r="G1362" s="20">
        <f t="shared" si="21"/>
        <v>238493.63</v>
      </c>
    </row>
    <row r="1363" spans="2:7" ht="28.5" outlineLevel="1" x14ac:dyDescent="0.25">
      <c r="B1363" s="102" t="s">
        <v>247</v>
      </c>
      <c r="C1363" s="101" t="s">
        <v>4979</v>
      </c>
      <c r="D1363" s="102" t="s">
        <v>2340</v>
      </c>
      <c r="E1363" s="123">
        <v>112</v>
      </c>
      <c r="F1363" s="20">
        <v>910.75</v>
      </c>
      <c r="G1363" s="20">
        <f t="shared" si="21"/>
        <v>102004</v>
      </c>
    </row>
    <row r="1364" spans="2:7" outlineLevel="1" x14ac:dyDescent="0.2">
      <c r="B1364" s="102" t="s">
        <v>248</v>
      </c>
      <c r="C1364" s="59" t="s">
        <v>361</v>
      </c>
      <c r="D1364" s="100"/>
      <c r="E1364" s="149"/>
      <c r="F1364" s="126"/>
      <c r="G1364" s="20">
        <f t="shared" si="21"/>
        <v>0</v>
      </c>
    </row>
    <row r="1365" spans="2:7" ht="42.75" outlineLevel="1" x14ac:dyDescent="0.25">
      <c r="B1365" s="102" t="s">
        <v>249</v>
      </c>
      <c r="C1365" s="101" t="s">
        <v>4980</v>
      </c>
      <c r="D1365" s="23" t="s">
        <v>3287</v>
      </c>
      <c r="E1365" s="123">
        <v>73</v>
      </c>
      <c r="F1365" s="20">
        <v>25227.81</v>
      </c>
      <c r="G1365" s="20">
        <f t="shared" si="21"/>
        <v>1841630.13</v>
      </c>
    </row>
    <row r="1366" spans="2:7" ht="28.5" outlineLevel="1" x14ac:dyDescent="0.25">
      <c r="B1366" s="102" t="s">
        <v>250</v>
      </c>
      <c r="C1366" s="101" t="s">
        <v>4981</v>
      </c>
      <c r="D1366" s="23" t="s">
        <v>3287</v>
      </c>
      <c r="E1366" s="123">
        <v>20230</v>
      </c>
      <c r="F1366" s="20">
        <v>1123.3800000000001</v>
      </c>
      <c r="G1366" s="20">
        <f t="shared" si="21"/>
        <v>22725977.399999999</v>
      </c>
    </row>
    <row r="1367" spans="2:7" ht="57" outlineLevel="1" x14ac:dyDescent="0.25">
      <c r="B1367" s="102" t="s">
        <v>251</v>
      </c>
      <c r="C1367" s="101" t="s">
        <v>4982</v>
      </c>
      <c r="D1367" s="102" t="s">
        <v>2340</v>
      </c>
      <c r="E1367" s="123">
        <v>31250</v>
      </c>
      <c r="F1367" s="20">
        <v>745.59</v>
      </c>
      <c r="G1367" s="20">
        <f t="shared" si="21"/>
        <v>23299687.5</v>
      </c>
    </row>
    <row r="1368" spans="2:7" ht="42.75" outlineLevel="1" x14ac:dyDescent="0.25">
      <c r="B1368" s="102" t="s">
        <v>1538</v>
      </c>
      <c r="C1368" s="101" t="s">
        <v>4983</v>
      </c>
      <c r="D1368" s="23" t="s">
        <v>2339</v>
      </c>
      <c r="E1368" s="123">
        <v>140</v>
      </c>
      <c r="F1368" s="20">
        <v>909.9</v>
      </c>
      <c r="G1368" s="20">
        <f t="shared" si="21"/>
        <v>127386</v>
      </c>
    </row>
    <row r="1369" spans="2:7" ht="28.5" outlineLevel="1" x14ac:dyDescent="0.25">
      <c r="B1369" s="102" t="s">
        <v>1539</v>
      </c>
      <c r="C1369" s="101" t="s">
        <v>4984</v>
      </c>
      <c r="D1369" s="23" t="s">
        <v>2339</v>
      </c>
      <c r="E1369" s="123">
        <v>45.5</v>
      </c>
      <c r="F1369" s="20">
        <v>4373.0600000000004</v>
      </c>
      <c r="G1369" s="20">
        <f t="shared" si="21"/>
        <v>198974.23</v>
      </c>
    </row>
    <row r="1370" spans="2:7" ht="42.75" outlineLevel="1" x14ac:dyDescent="0.25">
      <c r="B1370" s="102" t="s">
        <v>1540</v>
      </c>
      <c r="C1370" s="94" t="s">
        <v>4985</v>
      </c>
      <c r="D1370" s="102" t="s">
        <v>2340</v>
      </c>
      <c r="E1370" s="123">
        <v>286</v>
      </c>
      <c r="F1370" s="20">
        <v>827.85</v>
      </c>
      <c r="G1370" s="20">
        <f t="shared" si="21"/>
        <v>236765.1</v>
      </c>
    </row>
    <row r="1371" spans="2:7" ht="28.5" outlineLevel="1" x14ac:dyDescent="0.25">
      <c r="B1371" s="91" t="s">
        <v>450</v>
      </c>
      <c r="C1371" s="103" t="s">
        <v>2695</v>
      </c>
      <c r="D1371" s="88"/>
      <c r="E1371" s="137"/>
      <c r="F1371" s="88"/>
      <c r="G1371" s="20">
        <f t="shared" si="21"/>
        <v>0</v>
      </c>
    </row>
    <row r="1372" spans="2:7" outlineLevel="1" x14ac:dyDescent="0.2">
      <c r="B1372" s="102" t="s">
        <v>1541</v>
      </c>
      <c r="C1372" s="59" t="s">
        <v>2696</v>
      </c>
      <c r="D1372" s="100"/>
      <c r="E1372" s="149"/>
      <c r="F1372" s="126"/>
      <c r="G1372" s="20">
        <f t="shared" si="21"/>
        <v>0</v>
      </c>
    </row>
    <row r="1373" spans="2:7" outlineLevel="1" x14ac:dyDescent="0.2">
      <c r="B1373" s="102" t="s">
        <v>1542</v>
      </c>
      <c r="C1373" s="59" t="s">
        <v>3473</v>
      </c>
      <c r="D1373" s="100"/>
      <c r="E1373" s="149"/>
      <c r="F1373" s="126"/>
      <c r="G1373" s="20">
        <f t="shared" si="21"/>
        <v>0</v>
      </c>
    </row>
    <row r="1374" spans="2:7" ht="28.5" outlineLevel="1" x14ac:dyDescent="0.25">
      <c r="B1374" s="102" t="s">
        <v>1543</v>
      </c>
      <c r="C1374" s="101" t="s">
        <v>4986</v>
      </c>
      <c r="D1374" s="23" t="s">
        <v>3287</v>
      </c>
      <c r="E1374" s="123">
        <v>1375</v>
      </c>
      <c r="F1374" s="20">
        <v>58.18</v>
      </c>
      <c r="G1374" s="20">
        <f t="shared" si="21"/>
        <v>79997.5</v>
      </c>
    </row>
    <row r="1375" spans="2:7" ht="42.75" outlineLevel="1" x14ac:dyDescent="0.25">
      <c r="B1375" s="102" t="s">
        <v>1544</v>
      </c>
      <c r="C1375" s="101" t="s">
        <v>4987</v>
      </c>
      <c r="D1375" s="23" t="s">
        <v>2757</v>
      </c>
      <c r="E1375" s="123">
        <v>40</v>
      </c>
      <c r="F1375" s="20">
        <v>7491.5</v>
      </c>
      <c r="G1375" s="20">
        <f t="shared" si="21"/>
        <v>299660</v>
      </c>
    </row>
    <row r="1376" spans="2:7" ht="57" outlineLevel="1" x14ac:dyDescent="0.25">
      <c r="B1376" s="102" t="s">
        <v>1545</v>
      </c>
      <c r="C1376" s="101" t="s">
        <v>4988</v>
      </c>
      <c r="D1376" s="91" t="s">
        <v>1124</v>
      </c>
      <c r="E1376" s="123">
        <v>2.1</v>
      </c>
      <c r="F1376" s="20">
        <v>41282.69</v>
      </c>
      <c r="G1376" s="20">
        <f t="shared" si="21"/>
        <v>86693.65</v>
      </c>
    </row>
    <row r="1377" spans="2:7" ht="57" outlineLevel="1" x14ac:dyDescent="0.25">
      <c r="B1377" s="102" t="s">
        <v>1546</v>
      </c>
      <c r="C1377" s="101" t="s">
        <v>4989</v>
      </c>
      <c r="D1377" s="91" t="s">
        <v>1124</v>
      </c>
      <c r="E1377" s="123">
        <v>37.799999999999997</v>
      </c>
      <c r="F1377" s="20">
        <v>56657.49</v>
      </c>
      <c r="G1377" s="20">
        <f t="shared" si="21"/>
        <v>2141653.12</v>
      </c>
    </row>
    <row r="1378" spans="2:7" ht="28.5" outlineLevel="1" x14ac:dyDescent="0.25">
      <c r="B1378" s="102" t="s">
        <v>1547</v>
      </c>
      <c r="C1378" s="94" t="s">
        <v>4990</v>
      </c>
      <c r="D1378" s="23" t="s">
        <v>2757</v>
      </c>
      <c r="E1378" s="123">
        <v>44</v>
      </c>
      <c r="F1378" s="20">
        <v>125658.66</v>
      </c>
      <c r="G1378" s="20">
        <f t="shared" si="21"/>
        <v>5528981.04</v>
      </c>
    </row>
    <row r="1379" spans="2:7" ht="42.75" outlineLevel="1" x14ac:dyDescent="0.25">
      <c r="B1379" s="102" t="s">
        <v>1548</v>
      </c>
      <c r="C1379" s="101" t="s">
        <v>4991</v>
      </c>
      <c r="D1379" s="23" t="s">
        <v>3287</v>
      </c>
      <c r="E1379" s="123">
        <v>153.9</v>
      </c>
      <c r="F1379" s="20">
        <v>24856.54</v>
      </c>
      <c r="G1379" s="20">
        <f t="shared" si="21"/>
        <v>3825421.51</v>
      </c>
    </row>
    <row r="1380" spans="2:7" ht="42.75" outlineLevel="1" x14ac:dyDescent="0.25">
      <c r="B1380" s="102" t="s">
        <v>1549</v>
      </c>
      <c r="C1380" s="101" t="s">
        <v>4992</v>
      </c>
      <c r="D1380" s="23" t="s">
        <v>3287</v>
      </c>
      <c r="E1380" s="123">
        <v>45.84</v>
      </c>
      <c r="F1380" s="20">
        <v>64305.22</v>
      </c>
      <c r="G1380" s="20">
        <f t="shared" si="21"/>
        <v>2947751.28</v>
      </c>
    </row>
    <row r="1381" spans="2:7" ht="42.75" outlineLevel="1" x14ac:dyDescent="0.25">
      <c r="B1381" s="102" t="s">
        <v>1550</v>
      </c>
      <c r="C1381" s="101" t="s">
        <v>4993</v>
      </c>
      <c r="D1381" s="23" t="s">
        <v>3287</v>
      </c>
      <c r="E1381" s="123">
        <v>45.6</v>
      </c>
      <c r="F1381" s="20">
        <v>31203.42</v>
      </c>
      <c r="G1381" s="20">
        <f t="shared" si="21"/>
        <v>1422875.95</v>
      </c>
    </row>
    <row r="1382" spans="2:7" ht="42.75" outlineLevel="1" x14ac:dyDescent="0.25">
      <c r="B1382" s="102" t="s">
        <v>1551</v>
      </c>
      <c r="C1382" s="101" t="s">
        <v>4994</v>
      </c>
      <c r="D1382" s="23" t="s">
        <v>3287</v>
      </c>
      <c r="E1382" s="123">
        <v>85.56</v>
      </c>
      <c r="F1382" s="20">
        <v>58519.63</v>
      </c>
      <c r="G1382" s="20">
        <f t="shared" si="21"/>
        <v>5006939.54</v>
      </c>
    </row>
    <row r="1383" spans="2:7" ht="42.75" outlineLevel="1" x14ac:dyDescent="0.25">
      <c r="B1383" s="102" t="s">
        <v>1552</v>
      </c>
      <c r="C1383" s="94" t="s">
        <v>4995</v>
      </c>
      <c r="D1383" s="102" t="s">
        <v>2340</v>
      </c>
      <c r="E1383" s="123">
        <v>253</v>
      </c>
      <c r="F1383" s="20">
        <v>826.11</v>
      </c>
      <c r="G1383" s="20">
        <f t="shared" si="21"/>
        <v>209005.83</v>
      </c>
    </row>
    <row r="1384" spans="2:7" ht="42.75" outlineLevel="1" x14ac:dyDescent="0.25">
      <c r="B1384" s="102" t="s">
        <v>1553</v>
      </c>
      <c r="C1384" s="28" t="s">
        <v>4996</v>
      </c>
      <c r="D1384" s="102" t="s">
        <v>2340</v>
      </c>
      <c r="E1384" s="123">
        <v>694</v>
      </c>
      <c r="F1384" s="20">
        <v>973.76</v>
      </c>
      <c r="G1384" s="20">
        <f t="shared" si="21"/>
        <v>675789.44</v>
      </c>
    </row>
    <row r="1385" spans="2:7" outlineLevel="1" x14ac:dyDescent="0.2">
      <c r="B1385" s="102" t="s">
        <v>1554</v>
      </c>
      <c r="C1385" s="59" t="s">
        <v>1807</v>
      </c>
      <c r="D1385" s="100"/>
      <c r="E1385" s="123"/>
      <c r="F1385" s="126"/>
      <c r="G1385" s="20">
        <f t="shared" si="21"/>
        <v>0</v>
      </c>
    </row>
    <row r="1386" spans="2:7" ht="42.75" outlineLevel="1" x14ac:dyDescent="0.25">
      <c r="B1386" s="102" t="s">
        <v>1555</v>
      </c>
      <c r="C1386" s="101" t="s">
        <v>4997</v>
      </c>
      <c r="D1386" s="23" t="s">
        <v>2757</v>
      </c>
      <c r="E1386" s="123">
        <v>500</v>
      </c>
      <c r="F1386" s="20">
        <v>4711.8</v>
      </c>
      <c r="G1386" s="20">
        <f t="shared" si="21"/>
        <v>2355900</v>
      </c>
    </row>
    <row r="1387" spans="2:7" ht="42.75" outlineLevel="1" x14ac:dyDescent="0.25">
      <c r="B1387" s="102" t="s">
        <v>1556</v>
      </c>
      <c r="C1387" s="94" t="s">
        <v>4998</v>
      </c>
      <c r="D1387" s="23" t="s">
        <v>2757</v>
      </c>
      <c r="E1387" s="123">
        <v>8</v>
      </c>
      <c r="F1387" s="20">
        <v>1308280.53</v>
      </c>
      <c r="G1387" s="20">
        <f t="shared" si="21"/>
        <v>10466244.24</v>
      </c>
    </row>
    <row r="1388" spans="2:7" ht="42.75" outlineLevel="1" x14ac:dyDescent="0.25">
      <c r="B1388" s="102" t="s">
        <v>1557</v>
      </c>
      <c r="C1388" s="101" t="s">
        <v>4999</v>
      </c>
      <c r="D1388" s="23" t="s">
        <v>3287</v>
      </c>
      <c r="E1388" s="123">
        <v>142.4</v>
      </c>
      <c r="F1388" s="20">
        <v>42681.11</v>
      </c>
      <c r="G1388" s="20">
        <f t="shared" si="21"/>
        <v>6077790.0599999996</v>
      </c>
    </row>
    <row r="1389" spans="2:7" ht="42.75" outlineLevel="1" x14ac:dyDescent="0.25">
      <c r="B1389" s="102" t="s">
        <v>1558</v>
      </c>
      <c r="C1389" s="101" t="s">
        <v>5000</v>
      </c>
      <c r="D1389" s="23" t="s">
        <v>2757</v>
      </c>
      <c r="E1389" s="123">
        <v>6</v>
      </c>
      <c r="F1389" s="20">
        <v>159.09</v>
      </c>
      <c r="G1389" s="20">
        <f t="shared" si="21"/>
        <v>954.54</v>
      </c>
    </row>
    <row r="1390" spans="2:7" ht="42.75" outlineLevel="1" x14ac:dyDescent="0.25">
      <c r="B1390" s="102" t="s">
        <v>1559</v>
      </c>
      <c r="C1390" s="101" t="s">
        <v>5001</v>
      </c>
      <c r="D1390" s="102" t="s">
        <v>2340</v>
      </c>
      <c r="E1390" s="123">
        <v>48.2</v>
      </c>
      <c r="F1390" s="20">
        <v>4045.95</v>
      </c>
      <c r="G1390" s="20">
        <f t="shared" si="21"/>
        <v>195014.79</v>
      </c>
    </row>
    <row r="1391" spans="2:7" ht="57" outlineLevel="1" x14ac:dyDescent="0.25">
      <c r="B1391" s="102" t="s">
        <v>1560</v>
      </c>
      <c r="C1391" s="101" t="s">
        <v>5002</v>
      </c>
      <c r="D1391" s="23" t="s">
        <v>2757</v>
      </c>
      <c r="E1391" s="123">
        <v>16</v>
      </c>
      <c r="F1391" s="20">
        <v>88341.03</v>
      </c>
      <c r="G1391" s="20">
        <f t="shared" si="21"/>
        <v>1413456.48</v>
      </c>
    </row>
    <row r="1392" spans="2:7" ht="42.75" outlineLevel="1" x14ac:dyDescent="0.25">
      <c r="B1392" s="102" t="s">
        <v>1561</v>
      </c>
      <c r="C1392" s="28" t="s">
        <v>5003</v>
      </c>
      <c r="D1392" s="102" t="s">
        <v>2340</v>
      </c>
      <c r="E1392" s="123">
        <v>1500</v>
      </c>
      <c r="F1392" s="20">
        <v>1030.83</v>
      </c>
      <c r="G1392" s="20">
        <f t="shared" si="21"/>
        <v>1546245</v>
      </c>
    </row>
    <row r="1393" spans="2:7" outlineLevel="1" x14ac:dyDescent="0.2">
      <c r="B1393" s="102" t="s">
        <v>1562</v>
      </c>
      <c r="C1393" s="59" t="s">
        <v>1501</v>
      </c>
      <c r="D1393" s="100"/>
      <c r="E1393" s="123"/>
      <c r="F1393" s="126"/>
      <c r="G1393" s="20">
        <f t="shared" si="21"/>
        <v>0</v>
      </c>
    </row>
    <row r="1394" spans="2:7" ht="42.75" outlineLevel="1" x14ac:dyDescent="0.25">
      <c r="B1394" s="102" t="s">
        <v>1563</v>
      </c>
      <c r="C1394" s="94" t="s">
        <v>5004</v>
      </c>
      <c r="D1394" s="102" t="s">
        <v>2340</v>
      </c>
      <c r="E1394" s="123">
        <v>595.01</v>
      </c>
      <c r="F1394" s="20">
        <v>1534.1</v>
      </c>
      <c r="G1394" s="20">
        <f t="shared" si="21"/>
        <v>912804.84</v>
      </c>
    </row>
    <row r="1395" spans="2:7" ht="57" outlineLevel="1" x14ac:dyDescent="0.25">
      <c r="B1395" s="102" t="s">
        <v>1564</v>
      </c>
      <c r="C1395" s="101" t="s">
        <v>5005</v>
      </c>
      <c r="D1395" s="102" t="s">
        <v>2340</v>
      </c>
      <c r="E1395" s="123">
        <v>451.75</v>
      </c>
      <c r="F1395" s="20">
        <v>842.63</v>
      </c>
      <c r="G1395" s="20">
        <f t="shared" si="21"/>
        <v>380658.1</v>
      </c>
    </row>
    <row r="1396" spans="2:7" ht="57" outlineLevel="1" x14ac:dyDescent="0.25">
      <c r="B1396" s="102" t="s">
        <v>1565</v>
      </c>
      <c r="C1396" s="101" t="s">
        <v>5006</v>
      </c>
      <c r="D1396" s="102" t="s">
        <v>2340</v>
      </c>
      <c r="E1396" s="123">
        <v>451.75</v>
      </c>
      <c r="F1396" s="20">
        <v>754.6</v>
      </c>
      <c r="G1396" s="20">
        <f t="shared" si="21"/>
        <v>340890.55</v>
      </c>
    </row>
    <row r="1397" spans="2:7" ht="57" outlineLevel="1" x14ac:dyDescent="0.25">
      <c r="B1397" s="102" t="s">
        <v>1566</v>
      </c>
      <c r="C1397" s="101" t="s">
        <v>5007</v>
      </c>
      <c r="D1397" s="102" t="s">
        <v>2340</v>
      </c>
      <c r="E1397" s="123">
        <v>85</v>
      </c>
      <c r="F1397" s="20">
        <v>341.22</v>
      </c>
      <c r="G1397" s="20">
        <f t="shared" si="21"/>
        <v>29003.7</v>
      </c>
    </row>
    <row r="1398" spans="2:7" ht="71.25" outlineLevel="1" x14ac:dyDescent="0.25">
      <c r="B1398" s="102" t="s">
        <v>1567</v>
      </c>
      <c r="C1398" s="101" t="s">
        <v>5008</v>
      </c>
      <c r="D1398" s="23" t="s">
        <v>2339</v>
      </c>
      <c r="E1398" s="123">
        <v>22.86</v>
      </c>
      <c r="F1398" s="20">
        <v>89</v>
      </c>
      <c r="G1398" s="20">
        <f t="shared" si="21"/>
        <v>2034.54</v>
      </c>
    </row>
    <row r="1399" spans="2:7" ht="57" outlineLevel="1" x14ac:dyDescent="0.25">
      <c r="B1399" s="102" t="s">
        <v>1568</v>
      </c>
      <c r="C1399" s="101" t="s">
        <v>1808</v>
      </c>
      <c r="D1399" s="93" t="s">
        <v>3288</v>
      </c>
      <c r="E1399" s="123">
        <v>135</v>
      </c>
      <c r="F1399" s="20">
        <v>453.07</v>
      </c>
      <c r="G1399" s="20">
        <f t="shared" si="21"/>
        <v>61164.45</v>
      </c>
    </row>
    <row r="1400" spans="2:7" ht="42.75" outlineLevel="1" x14ac:dyDescent="0.25">
      <c r="B1400" s="102" t="s">
        <v>1569</v>
      </c>
      <c r="C1400" s="101" t="s">
        <v>5009</v>
      </c>
      <c r="D1400" s="23" t="s">
        <v>2339</v>
      </c>
      <c r="E1400" s="123">
        <v>33.619999999999997</v>
      </c>
      <c r="F1400" s="20">
        <v>1904.96</v>
      </c>
      <c r="G1400" s="20">
        <f t="shared" si="21"/>
        <v>64044.76</v>
      </c>
    </row>
    <row r="1401" spans="2:7" ht="57" outlineLevel="1" x14ac:dyDescent="0.25">
      <c r="B1401" s="102" t="s">
        <v>1570</v>
      </c>
      <c r="C1401" s="101" t="s">
        <v>5010</v>
      </c>
      <c r="D1401" s="23" t="s">
        <v>2339</v>
      </c>
      <c r="E1401" s="123">
        <v>100.74</v>
      </c>
      <c r="F1401" s="20">
        <v>29279.439999999999</v>
      </c>
      <c r="G1401" s="20">
        <f t="shared" si="21"/>
        <v>2949610.79</v>
      </c>
    </row>
    <row r="1402" spans="2:7" ht="57" outlineLevel="1" x14ac:dyDescent="0.25">
      <c r="B1402" s="102" t="s">
        <v>1571</v>
      </c>
      <c r="C1402" s="101" t="s">
        <v>5011</v>
      </c>
      <c r="D1402" s="23" t="s">
        <v>2339</v>
      </c>
      <c r="E1402" s="123">
        <v>59.16</v>
      </c>
      <c r="F1402" s="20">
        <v>54361.27</v>
      </c>
      <c r="G1402" s="20">
        <f t="shared" si="21"/>
        <v>3216012.73</v>
      </c>
    </row>
    <row r="1403" spans="2:7" ht="42.75" outlineLevel="1" x14ac:dyDescent="0.25">
      <c r="B1403" s="102" t="s">
        <v>1572</v>
      </c>
      <c r="C1403" s="94" t="s">
        <v>5012</v>
      </c>
      <c r="D1403" s="23" t="s">
        <v>2339</v>
      </c>
      <c r="E1403" s="123">
        <v>70.180000000000007</v>
      </c>
      <c r="F1403" s="20">
        <v>5435.98</v>
      </c>
      <c r="G1403" s="20">
        <f t="shared" ref="G1403:G1466" si="22">E1403*F1403</f>
        <v>381497.08</v>
      </c>
    </row>
    <row r="1404" spans="2:7" ht="42.75" outlineLevel="1" x14ac:dyDescent="0.25">
      <c r="B1404" s="102" t="s">
        <v>1573</v>
      </c>
      <c r="C1404" s="101" t="s">
        <v>5013</v>
      </c>
      <c r="D1404" s="23" t="s">
        <v>2339</v>
      </c>
      <c r="E1404" s="123">
        <v>33.200000000000003</v>
      </c>
      <c r="F1404" s="20">
        <v>5782.14</v>
      </c>
      <c r="G1404" s="20">
        <f t="shared" si="22"/>
        <v>191967.05</v>
      </c>
    </row>
    <row r="1405" spans="2:7" outlineLevel="1" x14ac:dyDescent="0.2">
      <c r="B1405" s="102" t="s">
        <v>1574</v>
      </c>
      <c r="C1405" s="59" t="s">
        <v>1810</v>
      </c>
      <c r="D1405" s="100"/>
      <c r="E1405" s="123"/>
      <c r="F1405" s="126"/>
      <c r="G1405" s="20">
        <f t="shared" si="22"/>
        <v>0</v>
      </c>
    </row>
    <row r="1406" spans="2:7" ht="57" outlineLevel="1" x14ac:dyDescent="0.25">
      <c r="B1406" s="102" t="s">
        <v>1575</v>
      </c>
      <c r="C1406" s="101" t="s">
        <v>5014</v>
      </c>
      <c r="D1406" s="102" t="s">
        <v>2340</v>
      </c>
      <c r="E1406" s="123">
        <v>210</v>
      </c>
      <c r="F1406" s="20">
        <v>500.46</v>
      </c>
      <c r="G1406" s="20">
        <f t="shared" si="22"/>
        <v>105096.6</v>
      </c>
    </row>
    <row r="1407" spans="2:7" ht="42.75" outlineLevel="1" x14ac:dyDescent="0.25">
      <c r="B1407" s="102" t="s">
        <v>1576</v>
      </c>
      <c r="C1407" s="101" t="s">
        <v>5015</v>
      </c>
      <c r="D1407" s="23" t="s">
        <v>3287</v>
      </c>
      <c r="E1407" s="123">
        <v>11.6</v>
      </c>
      <c r="F1407" s="20">
        <v>29567.38</v>
      </c>
      <c r="G1407" s="20">
        <f t="shared" si="22"/>
        <v>342981.61</v>
      </c>
    </row>
    <row r="1408" spans="2:7" ht="42.75" outlineLevel="1" x14ac:dyDescent="0.25">
      <c r="B1408" s="102" t="s">
        <v>1577</v>
      </c>
      <c r="C1408" s="101" t="s">
        <v>5016</v>
      </c>
      <c r="D1408" s="23" t="s">
        <v>3287</v>
      </c>
      <c r="E1408" s="123">
        <v>140</v>
      </c>
      <c r="F1408" s="20">
        <v>26932.23</v>
      </c>
      <c r="G1408" s="20">
        <f t="shared" si="22"/>
        <v>3770512.2</v>
      </c>
    </row>
    <row r="1409" spans="2:7" ht="42.75" outlineLevel="1" x14ac:dyDescent="0.25">
      <c r="B1409" s="102" t="s">
        <v>1578</v>
      </c>
      <c r="C1409" s="94" t="s">
        <v>5017</v>
      </c>
      <c r="D1409" s="102" t="s">
        <v>2340</v>
      </c>
      <c r="E1409" s="123">
        <v>264</v>
      </c>
      <c r="F1409" s="20">
        <v>1621.63</v>
      </c>
      <c r="G1409" s="20">
        <f t="shared" si="22"/>
        <v>428110.32</v>
      </c>
    </row>
    <row r="1410" spans="2:7" ht="57" outlineLevel="1" x14ac:dyDescent="0.25">
      <c r="B1410" s="102" t="s">
        <v>1579</v>
      </c>
      <c r="C1410" s="101" t="s">
        <v>5018</v>
      </c>
      <c r="D1410" s="102" t="s">
        <v>2340</v>
      </c>
      <c r="E1410" s="123">
        <v>61</v>
      </c>
      <c r="F1410" s="20">
        <v>255.17</v>
      </c>
      <c r="G1410" s="20">
        <f t="shared" si="22"/>
        <v>15565.37</v>
      </c>
    </row>
    <row r="1411" spans="2:7" ht="57" outlineLevel="1" x14ac:dyDescent="0.25">
      <c r="B1411" s="102" t="s">
        <v>1580</v>
      </c>
      <c r="C1411" s="101" t="s">
        <v>5019</v>
      </c>
      <c r="D1411" s="102" t="s">
        <v>2340</v>
      </c>
      <c r="E1411" s="123">
        <v>106.4</v>
      </c>
      <c r="F1411" s="20">
        <v>2337.19</v>
      </c>
      <c r="G1411" s="20">
        <f t="shared" si="22"/>
        <v>248677.02</v>
      </c>
    </row>
    <row r="1412" spans="2:7" ht="57" outlineLevel="1" x14ac:dyDescent="0.25">
      <c r="B1412" s="102" t="s">
        <v>1581</v>
      </c>
      <c r="C1412" s="101" t="s">
        <v>5020</v>
      </c>
      <c r="D1412" s="102" t="s">
        <v>2340</v>
      </c>
      <c r="E1412" s="123">
        <v>200</v>
      </c>
      <c r="F1412" s="20">
        <v>1480.93</v>
      </c>
      <c r="G1412" s="20">
        <f t="shared" si="22"/>
        <v>296186</v>
      </c>
    </row>
    <row r="1413" spans="2:7" ht="57" outlineLevel="1" x14ac:dyDescent="0.25">
      <c r="B1413" s="102" t="s">
        <v>1582</v>
      </c>
      <c r="C1413" s="94" t="s">
        <v>5021</v>
      </c>
      <c r="D1413" s="102" t="s">
        <v>2340</v>
      </c>
      <c r="E1413" s="123">
        <v>216</v>
      </c>
      <c r="F1413" s="20">
        <v>617.42999999999995</v>
      </c>
      <c r="G1413" s="20">
        <f t="shared" si="22"/>
        <v>133364.88</v>
      </c>
    </row>
    <row r="1414" spans="2:7" ht="42.75" outlineLevel="1" x14ac:dyDescent="0.25">
      <c r="B1414" s="102" t="s">
        <v>1583</v>
      </c>
      <c r="C1414" s="101" t="s">
        <v>5022</v>
      </c>
      <c r="D1414" s="102" t="s">
        <v>2340</v>
      </c>
      <c r="E1414" s="123">
        <v>42</v>
      </c>
      <c r="F1414" s="20">
        <v>1622.76</v>
      </c>
      <c r="G1414" s="20">
        <f t="shared" si="22"/>
        <v>68155.92</v>
      </c>
    </row>
    <row r="1415" spans="2:7" ht="71.25" outlineLevel="1" x14ac:dyDescent="0.25">
      <c r="B1415" s="102" t="s">
        <v>1584</v>
      </c>
      <c r="C1415" s="101" t="s">
        <v>5023</v>
      </c>
      <c r="D1415" s="23" t="s">
        <v>2339</v>
      </c>
      <c r="E1415" s="123">
        <v>4.8</v>
      </c>
      <c r="F1415" s="20">
        <v>90.71</v>
      </c>
      <c r="G1415" s="20">
        <f t="shared" si="22"/>
        <v>435.41</v>
      </c>
    </row>
    <row r="1416" spans="2:7" ht="42.75" outlineLevel="1" x14ac:dyDescent="0.25">
      <c r="B1416" s="102" t="s">
        <v>1585</v>
      </c>
      <c r="C1416" s="101" t="s">
        <v>5024</v>
      </c>
      <c r="D1416" s="23" t="s">
        <v>2339</v>
      </c>
      <c r="E1416" s="123">
        <v>37.4</v>
      </c>
      <c r="F1416" s="20">
        <v>201.71</v>
      </c>
      <c r="G1416" s="20">
        <f t="shared" si="22"/>
        <v>7543.95</v>
      </c>
    </row>
    <row r="1417" spans="2:7" ht="57" outlineLevel="1" x14ac:dyDescent="0.25">
      <c r="B1417" s="102" t="s">
        <v>1586</v>
      </c>
      <c r="C1417" s="94" t="s">
        <v>5025</v>
      </c>
      <c r="D1417" s="23" t="s">
        <v>2339</v>
      </c>
      <c r="E1417" s="123">
        <v>37.4</v>
      </c>
      <c r="F1417" s="20">
        <v>242.01</v>
      </c>
      <c r="G1417" s="20">
        <f t="shared" si="22"/>
        <v>9051.17</v>
      </c>
    </row>
    <row r="1418" spans="2:7" ht="57" outlineLevel="1" x14ac:dyDescent="0.25">
      <c r="B1418" s="102" t="s">
        <v>1587</v>
      </c>
      <c r="C1418" s="101" t="s">
        <v>5026</v>
      </c>
      <c r="D1418" s="23" t="s">
        <v>3287</v>
      </c>
      <c r="E1418" s="123">
        <v>8.8000000000000007</v>
      </c>
      <c r="F1418" s="20">
        <v>2888.67</v>
      </c>
      <c r="G1418" s="20">
        <f t="shared" si="22"/>
        <v>25420.3</v>
      </c>
    </row>
    <row r="1419" spans="2:7" ht="42.75" outlineLevel="1" x14ac:dyDescent="0.25">
      <c r="B1419" s="102" t="s">
        <v>1588</v>
      </c>
      <c r="C1419" s="101" t="s">
        <v>5027</v>
      </c>
      <c r="D1419" s="23" t="s">
        <v>3287</v>
      </c>
      <c r="E1419" s="123">
        <v>34.6</v>
      </c>
      <c r="F1419" s="20">
        <v>18681.38</v>
      </c>
      <c r="G1419" s="20">
        <f t="shared" si="22"/>
        <v>646375.75</v>
      </c>
    </row>
    <row r="1420" spans="2:7" outlineLevel="1" x14ac:dyDescent="0.2">
      <c r="B1420" s="102" t="s">
        <v>1589</v>
      </c>
      <c r="C1420" s="59" t="s">
        <v>360</v>
      </c>
      <c r="D1420" s="100"/>
      <c r="E1420" s="123"/>
      <c r="F1420" s="126"/>
      <c r="G1420" s="20">
        <f t="shared" si="22"/>
        <v>0</v>
      </c>
    </row>
    <row r="1421" spans="2:7" ht="42.75" outlineLevel="1" x14ac:dyDescent="0.25">
      <c r="B1421" s="102" t="s">
        <v>1590</v>
      </c>
      <c r="C1421" s="101" t="s">
        <v>5028</v>
      </c>
      <c r="D1421" s="23" t="s">
        <v>3287</v>
      </c>
      <c r="E1421" s="123">
        <v>11.41</v>
      </c>
      <c r="F1421" s="20">
        <v>32390.37</v>
      </c>
      <c r="G1421" s="20">
        <f t="shared" si="22"/>
        <v>369574.12</v>
      </c>
    </row>
    <row r="1422" spans="2:7" ht="42.75" outlineLevel="1" x14ac:dyDescent="0.25">
      <c r="B1422" s="102" t="s">
        <v>1591</v>
      </c>
      <c r="C1422" s="94" t="s">
        <v>5029</v>
      </c>
      <c r="D1422" s="102" t="s">
        <v>2340</v>
      </c>
      <c r="E1422" s="123">
        <v>80.400000000000006</v>
      </c>
      <c r="F1422" s="20">
        <v>826.26</v>
      </c>
      <c r="G1422" s="20">
        <f t="shared" si="22"/>
        <v>66431.3</v>
      </c>
    </row>
    <row r="1423" spans="2:7" ht="42.75" outlineLevel="1" x14ac:dyDescent="0.25">
      <c r="B1423" s="102" t="s">
        <v>1592</v>
      </c>
      <c r="C1423" s="94" t="s">
        <v>5030</v>
      </c>
      <c r="D1423" s="23" t="s">
        <v>2339</v>
      </c>
      <c r="E1423" s="123">
        <v>43.8</v>
      </c>
      <c r="F1423" s="20">
        <v>5433.63</v>
      </c>
      <c r="G1423" s="20">
        <f t="shared" si="22"/>
        <v>237992.99</v>
      </c>
    </row>
    <row r="1424" spans="2:7" ht="42.75" outlineLevel="1" x14ac:dyDescent="0.25">
      <c r="B1424" s="102" t="s">
        <v>1593</v>
      </c>
      <c r="C1424" s="101" t="s">
        <v>5031</v>
      </c>
      <c r="D1424" s="102" t="s">
        <v>2340</v>
      </c>
      <c r="E1424" s="123">
        <v>112</v>
      </c>
      <c r="F1424" s="20">
        <v>910.04</v>
      </c>
      <c r="G1424" s="20">
        <f t="shared" si="22"/>
        <v>101924.48</v>
      </c>
    </row>
    <row r="1425" spans="2:7" outlineLevel="1" x14ac:dyDescent="0.2">
      <c r="B1425" s="102" t="s">
        <v>1594</v>
      </c>
      <c r="C1425" s="59" t="s">
        <v>361</v>
      </c>
      <c r="D1425" s="100"/>
      <c r="E1425" s="123"/>
      <c r="F1425" s="126"/>
      <c r="G1425" s="20">
        <f t="shared" si="22"/>
        <v>0</v>
      </c>
    </row>
    <row r="1426" spans="2:7" ht="42.75" outlineLevel="1" x14ac:dyDescent="0.25">
      <c r="B1426" s="102" t="s">
        <v>1595</v>
      </c>
      <c r="C1426" s="101" t="s">
        <v>5032</v>
      </c>
      <c r="D1426" s="23" t="s">
        <v>3287</v>
      </c>
      <c r="E1426" s="123">
        <v>57.3</v>
      </c>
      <c r="F1426" s="20">
        <v>23914.959999999999</v>
      </c>
      <c r="G1426" s="20">
        <f t="shared" si="22"/>
        <v>1370327.21</v>
      </c>
    </row>
    <row r="1427" spans="2:7" ht="28.5" outlineLevel="1" x14ac:dyDescent="0.25">
      <c r="B1427" s="102" t="s">
        <v>1596</v>
      </c>
      <c r="C1427" s="101" t="s">
        <v>5033</v>
      </c>
      <c r="D1427" s="23" t="s">
        <v>3287</v>
      </c>
      <c r="E1427" s="123">
        <v>16190</v>
      </c>
      <c r="F1427" s="20">
        <v>1135.07</v>
      </c>
      <c r="G1427" s="20">
        <f t="shared" si="22"/>
        <v>18376783.300000001</v>
      </c>
    </row>
    <row r="1428" spans="2:7" ht="71.25" outlineLevel="1" x14ac:dyDescent="0.25">
      <c r="B1428" s="102" t="s">
        <v>1597</v>
      </c>
      <c r="C1428" s="101" t="s">
        <v>5034</v>
      </c>
      <c r="D1428" s="102" t="s">
        <v>2340</v>
      </c>
      <c r="E1428" s="123">
        <v>15700</v>
      </c>
      <c r="F1428" s="20">
        <v>908.75</v>
      </c>
      <c r="G1428" s="20">
        <f t="shared" si="22"/>
        <v>14267375</v>
      </c>
    </row>
    <row r="1429" spans="2:7" ht="42.75" outlineLevel="1" x14ac:dyDescent="0.25">
      <c r="B1429" s="102" t="s">
        <v>1598</v>
      </c>
      <c r="C1429" s="101" t="s">
        <v>5035</v>
      </c>
      <c r="D1429" s="23" t="s">
        <v>2339</v>
      </c>
      <c r="E1429" s="123">
        <v>106</v>
      </c>
      <c r="F1429" s="20">
        <v>907.91</v>
      </c>
      <c r="G1429" s="20">
        <f t="shared" si="22"/>
        <v>96238.46</v>
      </c>
    </row>
    <row r="1430" spans="2:7" ht="42.75" outlineLevel="1" x14ac:dyDescent="0.25">
      <c r="B1430" s="102" t="s">
        <v>1599</v>
      </c>
      <c r="C1430" s="101" t="s">
        <v>5036</v>
      </c>
      <c r="D1430" s="23" t="s">
        <v>2757</v>
      </c>
      <c r="E1430" s="123">
        <v>36.4</v>
      </c>
      <c r="F1430" s="20">
        <v>5286.7</v>
      </c>
      <c r="G1430" s="20">
        <f t="shared" si="22"/>
        <v>192435.88</v>
      </c>
    </row>
    <row r="1431" spans="2:7" ht="42.75" outlineLevel="1" x14ac:dyDescent="0.25">
      <c r="B1431" s="102" t="s">
        <v>1600</v>
      </c>
      <c r="C1431" s="94" t="s">
        <v>5037</v>
      </c>
      <c r="D1431" s="102" t="s">
        <v>2340</v>
      </c>
      <c r="E1431" s="123">
        <v>223</v>
      </c>
      <c r="F1431" s="20">
        <v>826.14</v>
      </c>
      <c r="G1431" s="20">
        <f t="shared" si="22"/>
        <v>184229.22</v>
      </c>
    </row>
    <row r="1432" spans="2:7" outlineLevel="1" x14ac:dyDescent="0.2">
      <c r="B1432" s="102" t="s">
        <v>1601</v>
      </c>
      <c r="C1432" s="59" t="s">
        <v>362</v>
      </c>
      <c r="D1432" s="100"/>
      <c r="E1432" s="149"/>
      <c r="F1432" s="126"/>
      <c r="G1432" s="20">
        <f t="shared" si="22"/>
        <v>0</v>
      </c>
    </row>
    <row r="1433" spans="2:7" outlineLevel="1" x14ac:dyDescent="0.2">
      <c r="B1433" s="102" t="s">
        <v>1602</v>
      </c>
      <c r="C1433" s="59" t="s">
        <v>352</v>
      </c>
      <c r="D1433" s="102"/>
      <c r="E1433" s="128"/>
      <c r="F1433" s="126"/>
      <c r="G1433" s="20">
        <f t="shared" si="22"/>
        <v>0</v>
      </c>
    </row>
    <row r="1434" spans="2:7" ht="28.5" outlineLevel="1" x14ac:dyDescent="0.25">
      <c r="B1434" s="102" t="s">
        <v>1603</v>
      </c>
      <c r="C1434" s="101" t="s">
        <v>5038</v>
      </c>
      <c r="D1434" s="23" t="s">
        <v>3287</v>
      </c>
      <c r="E1434" s="123">
        <v>330670</v>
      </c>
      <c r="F1434" s="20">
        <v>1215.0899999999999</v>
      </c>
      <c r="G1434" s="20">
        <f t="shared" si="22"/>
        <v>401793810.30000001</v>
      </c>
    </row>
    <row r="1435" spans="2:7" outlineLevel="1" x14ac:dyDescent="0.25">
      <c r="B1435" s="102" t="s">
        <v>1604</v>
      </c>
      <c r="C1435" s="101" t="s">
        <v>5039</v>
      </c>
      <c r="D1435" s="23" t="s">
        <v>3287</v>
      </c>
      <c r="E1435" s="123">
        <v>740</v>
      </c>
      <c r="F1435" s="20">
        <v>2783.8</v>
      </c>
      <c r="G1435" s="20">
        <f t="shared" si="22"/>
        <v>2060012</v>
      </c>
    </row>
    <row r="1436" spans="2:7" ht="28.5" outlineLevel="1" x14ac:dyDescent="0.25">
      <c r="B1436" s="102" t="s">
        <v>1605</v>
      </c>
      <c r="C1436" s="101" t="s">
        <v>5040</v>
      </c>
      <c r="D1436" s="102" t="s">
        <v>2340</v>
      </c>
      <c r="E1436" s="123">
        <f>65850+5440</f>
        <v>71290</v>
      </c>
      <c r="F1436" s="20">
        <v>275.86</v>
      </c>
      <c r="G1436" s="20">
        <f t="shared" si="22"/>
        <v>19666059.399999999</v>
      </c>
    </row>
    <row r="1437" spans="2:7" ht="28.5" outlineLevel="1" x14ac:dyDescent="0.25">
      <c r="B1437" s="102" t="s">
        <v>1606</v>
      </c>
      <c r="C1437" s="101" t="s">
        <v>5041</v>
      </c>
      <c r="D1437" s="102" t="s">
        <v>2340</v>
      </c>
      <c r="E1437" s="123">
        <v>290</v>
      </c>
      <c r="F1437" s="20">
        <v>1025</v>
      </c>
      <c r="G1437" s="20">
        <f t="shared" si="22"/>
        <v>297250</v>
      </c>
    </row>
    <row r="1438" spans="2:7" ht="42.75" outlineLevel="1" x14ac:dyDescent="0.25">
      <c r="B1438" s="102" t="s">
        <v>1607</v>
      </c>
      <c r="C1438" s="101" t="s">
        <v>5042</v>
      </c>
      <c r="D1438" s="102" t="s">
        <v>2340</v>
      </c>
      <c r="E1438" s="123">
        <v>620</v>
      </c>
      <c r="F1438" s="20">
        <v>1415.98</v>
      </c>
      <c r="G1438" s="20">
        <f t="shared" si="22"/>
        <v>877907.6</v>
      </c>
    </row>
    <row r="1439" spans="2:7" outlineLevel="1" x14ac:dyDescent="0.2">
      <c r="B1439" s="102" t="s">
        <v>1608</v>
      </c>
      <c r="C1439" s="68" t="s">
        <v>2723</v>
      </c>
      <c r="D1439" s="102"/>
      <c r="E1439" s="123"/>
      <c r="F1439" s="126"/>
      <c r="G1439" s="20">
        <f t="shared" si="22"/>
        <v>0</v>
      </c>
    </row>
    <row r="1440" spans="2:7" outlineLevel="1" x14ac:dyDescent="0.2">
      <c r="B1440" s="102"/>
      <c r="C1440" s="69" t="s">
        <v>3456</v>
      </c>
      <c r="D1440" s="102"/>
      <c r="E1440" s="123"/>
      <c r="F1440" s="126"/>
      <c r="G1440" s="20">
        <f t="shared" si="22"/>
        <v>0</v>
      </c>
    </row>
    <row r="1441" spans="2:7" ht="42.75" outlineLevel="1" x14ac:dyDescent="0.25">
      <c r="B1441" s="102" t="s">
        <v>1609</v>
      </c>
      <c r="C1441" s="101" t="s">
        <v>5043</v>
      </c>
      <c r="D1441" s="102" t="s">
        <v>2340</v>
      </c>
      <c r="E1441" s="123">
        <v>94402</v>
      </c>
      <c r="F1441" s="20">
        <v>98.24</v>
      </c>
      <c r="G1441" s="20">
        <f t="shared" si="22"/>
        <v>9274052.4800000004</v>
      </c>
    </row>
    <row r="1442" spans="2:7" ht="57" outlineLevel="1" x14ac:dyDescent="0.25">
      <c r="B1442" s="102" t="s">
        <v>1610</v>
      </c>
      <c r="C1442" s="101" t="s">
        <v>5044</v>
      </c>
      <c r="D1442" s="102" t="s">
        <v>2340</v>
      </c>
      <c r="E1442" s="123">
        <v>84675</v>
      </c>
      <c r="F1442" s="20">
        <v>600.37</v>
      </c>
      <c r="G1442" s="20">
        <f t="shared" si="22"/>
        <v>50836329.75</v>
      </c>
    </row>
    <row r="1443" spans="2:7" ht="42.75" outlineLevel="1" x14ac:dyDescent="0.25">
      <c r="B1443" s="102" t="s">
        <v>1611</v>
      </c>
      <c r="C1443" s="101" t="s">
        <v>3311</v>
      </c>
      <c r="D1443" s="102" t="s">
        <v>2340</v>
      </c>
      <c r="E1443" s="123">
        <v>62794</v>
      </c>
      <c r="F1443" s="20">
        <v>933</v>
      </c>
      <c r="G1443" s="20">
        <f t="shared" si="22"/>
        <v>58586802</v>
      </c>
    </row>
    <row r="1444" spans="2:7" ht="57" outlineLevel="1" x14ac:dyDescent="0.25">
      <c r="B1444" s="102" t="s">
        <v>1612</v>
      </c>
      <c r="C1444" s="101" t="s">
        <v>5045</v>
      </c>
      <c r="D1444" s="102" t="s">
        <v>2340</v>
      </c>
      <c r="E1444" s="123">
        <v>59430</v>
      </c>
      <c r="F1444" s="20">
        <v>2167.7600000000002</v>
      </c>
      <c r="G1444" s="20">
        <f t="shared" si="22"/>
        <v>128829976.8</v>
      </c>
    </row>
    <row r="1445" spans="2:7" ht="57" outlineLevel="1" x14ac:dyDescent="0.25">
      <c r="B1445" s="102" t="s">
        <v>1613</v>
      </c>
      <c r="C1445" s="101" t="s">
        <v>5046</v>
      </c>
      <c r="D1445" s="102" t="s">
        <v>2340</v>
      </c>
      <c r="E1445" s="123">
        <v>59430</v>
      </c>
      <c r="F1445" s="20">
        <v>971.94</v>
      </c>
      <c r="G1445" s="20">
        <f t="shared" si="22"/>
        <v>57762394.200000003</v>
      </c>
    </row>
    <row r="1446" spans="2:7" ht="42.75" outlineLevel="1" x14ac:dyDescent="0.25">
      <c r="B1446" s="102" t="s">
        <v>1614</v>
      </c>
      <c r="C1446" s="101" t="s">
        <v>5047</v>
      </c>
      <c r="D1446" s="102" t="s">
        <v>2340</v>
      </c>
      <c r="E1446" s="123">
        <v>59430</v>
      </c>
      <c r="F1446" s="20">
        <v>812.06</v>
      </c>
      <c r="G1446" s="20">
        <f t="shared" si="22"/>
        <v>48260725.799999997</v>
      </c>
    </row>
    <row r="1447" spans="2:7" outlineLevel="1" x14ac:dyDescent="0.25">
      <c r="B1447" s="102"/>
      <c r="C1447" s="69" t="s">
        <v>366</v>
      </c>
      <c r="D1447" s="102"/>
      <c r="E1447" s="123"/>
      <c r="F1447" s="20"/>
      <c r="G1447" s="20">
        <f t="shared" si="22"/>
        <v>0</v>
      </c>
    </row>
    <row r="1448" spans="2:7" ht="42.75" outlineLevel="1" x14ac:dyDescent="0.25">
      <c r="B1448" s="102" t="s">
        <v>1615</v>
      </c>
      <c r="C1448" s="101" t="s">
        <v>5048</v>
      </c>
      <c r="D1448" s="102" t="s">
        <v>2340</v>
      </c>
      <c r="E1448" s="123">
        <v>6184</v>
      </c>
      <c r="F1448" s="20">
        <v>98.25</v>
      </c>
      <c r="G1448" s="20">
        <f t="shared" si="22"/>
        <v>607578</v>
      </c>
    </row>
    <row r="1449" spans="2:7" ht="57" outlineLevel="1" x14ac:dyDescent="0.25">
      <c r="B1449" s="102" t="s">
        <v>1616</v>
      </c>
      <c r="C1449" s="101" t="s">
        <v>5049</v>
      </c>
      <c r="D1449" s="102" t="s">
        <v>2340</v>
      </c>
      <c r="E1449" s="123">
        <v>5643</v>
      </c>
      <c r="F1449" s="20">
        <v>600.37</v>
      </c>
      <c r="G1449" s="20">
        <f t="shared" si="22"/>
        <v>3387887.91</v>
      </c>
    </row>
    <row r="1450" spans="2:7" ht="57" outlineLevel="1" x14ac:dyDescent="0.25">
      <c r="B1450" s="102" t="s">
        <v>1617</v>
      </c>
      <c r="C1450" s="101" t="s">
        <v>5050</v>
      </c>
      <c r="D1450" s="102" t="s">
        <v>2340</v>
      </c>
      <c r="E1450" s="123">
        <v>2835</v>
      </c>
      <c r="F1450" s="20">
        <v>944.34</v>
      </c>
      <c r="G1450" s="20">
        <f t="shared" si="22"/>
        <v>2677203.9</v>
      </c>
    </row>
    <row r="1451" spans="2:7" ht="57" outlineLevel="1" x14ac:dyDescent="0.25">
      <c r="B1451" s="102" t="s">
        <v>1618</v>
      </c>
      <c r="C1451" s="101" t="s">
        <v>5051</v>
      </c>
      <c r="D1451" s="102" t="s">
        <v>2340</v>
      </c>
      <c r="E1451" s="123">
        <v>2624</v>
      </c>
      <c r="F1451" s="20">
        <v>1211.77</v>
      </c>
      <c r="G1451" s="20">
        <f t="shared" si="22"/>
        <v>3179684.48</v>
      </c>
    </row>
    <row r="1452" spans="2:7" ht="57" outlineLevel="1" x14ac:dyDescent="0.25">
      <c r="B1452" s="102" t="s">
        <v>1619</v>
      </c>
      <c r="C1452" s="101" t="s">
        <v>5052</v>
      </c>
      <c r="D1452" s="102" t="s">
        <v>2340</v>
      </c>
      <c r="E1452" s="123">
        <v>2624</v>
      </c>
      <c r="F1452" s="20">
        <v>978.65</v>
      </c>
      <c r="G1452" s="20">
        <f t="shared" si="22"/>
        <v>2567977.6</v>
      </c>
    </row>
    <row r="1453" spans="2:7" ht="42.75" outlineLevel="1" x14ac:dyDescent="0.25">
      <c r="B1453" s="102" t="s">
        <v>1620</v>
      </c>
      <c r="C1453" s="101" t="s">
        <v>5053</v>
      </c>
      <c r="D1453" s="102" t="s">
        <v>2340</v>
      </c>
      <c r="E1453" s="123">
        <v>2624</v>
      </c>
      <c r="F1453" s="20">
        <v>812.06</v>
      </c>
      <c r="G1453" s="20">
        <f t="shared" si="22"/>
        <v>2130845.44</v>
      </c>
    </row>
    <row r="1454" spans="2:7" ht="28.5" outlineLevel="1" x14ac:dyDescent="0.25">
      <c r="B1454" s="102"/>
      <c r="C1454" s="69" t="s">
        <v>2336</v>
      </c>
      <c r="D1454" s="102"/>
      <c r="E1454" s="123"/>
      <c r="F1454" s="20"/>
      <c r="G1454" s="20">
        <f t="shared" si="22"/>
        <v>0</v>
      </c>
    </row>
    <row r="1455" spans="2:7" ht="42.75" outlineLevel="1" x14ac:dyDescent="0.25">
      <c r="B1455" s="102" t="s">
        <v>1621</v>
      </c>
      <c r="C1455" s="101" t="s">
        <v>5054</v>
      </c>
      <c r="D1455" s="102" t="s">
        <v>2340</v>
      </c>
      <c r="E1455" s="123">
        <v>50186</v>
      </c>
      <c r="F1455" s="20">
        <v>100.69</v>
      </c>
      <c r="G1455" s="20">
        <f t="shared" si="22"/>
        <v>5053228.34</v>
      </c>
    </row>
    <row r="1456" spans="2:7" ht="71.25" outlineLevel="1" x14ac:dyDescent="0.25">
      <c r="B1456" s="102" t="s">
        <v>1622</v>
      </c>
      <c r="C1456" s="101" t="s">
        <v>5055</v>
      </c>
      <c r="D1456" s="102" t="s">
        <v>2340</v>
      </c>
      <c r="E1456" s="123">
        <v>51477</v>
      </c>
      <c r="F1456" s="20">
        <v>612.80999999999995</v>
      </c>
      <c r="G1456" s="20">
        <f t="shared" si="22"/>
        <v>31545620.370000001</v>
      </c>
    </row>
    <row r="1457" spans="2:7" ht="57" outlineLevel="1" x14ac:dyDescent="0.25">
      <c r="B1457" s="102" t="s">
        <v>1623</v>
      </c>
      <c r="C1457" s="101" t="s">
        <v>5056</v>
      </c>
      <c r="D1457" s="102" t="s">
        <v>2340</v>
      </c>
      <c r="E1457" s="123">
        <v>30621</v>
      </c>
      <c r="F1457" s="20">
        <v>950.67</v>
      </c>
      <c r="G1457" s="20">
        <f t="shared" si="22"/>
        <v>29110466.07</v>
      </c>
    </row>
    <row r="1458" spans="2:7" ht="57" outlineLevel="1" x14ac:dyDescent="0.25">
      <c r="B1458" s="102" t="s">
        <v>1624</v>
      </c>
      <c r="C1458" s="101" t="s">
        <v>5057</v>
      </c>
      <c r="D1458" s="102" t="s">
        <v>2340</v>
      </c>
      <c r="E1458" s="123">
        <v>28421</v>
      </c>
      <c r="F1458" s="20">
        <v>2198.4699999999998</v>
      </c>
      <c r="G1458" s="20">
        <f t="shared" si="22"/>
        <v>62482715.869999997</v>
      </c>
    </row>
    <row r="1459" spans="2:7" ht="57" outlineLevel="1" x14ac:dyDescent="0.25">
      <c r="B1459" s="102" t="s">
        <v>1625</v>
      </c>
      <c r="C1459" s="101" t="s">
        <v>5058</v>
      </c>
      <c r="D1459" s="102" t="s">
        <v>2340</v>
      </c>
      <c r="E1459" s="123">
        <v>28421</v>
      </c>
      <c r="F1459" s="20">
        <v>997.64</v>
      </c>
      <c r="G1459" s="20">
        <f t="shared" si="22"/>
        <v>28353926.440000001</v>
      </c>
    </row>
    <row r="1460" spans="2:7" ht="57" outlineLevel="1" x14ac:dyDescent="0.25">
      <c r="B1460" s="102" t="s">
        <v>1626</v>
      </c>
      <c r="C1460" s="101" t="s">
        <v>5059</v>
      </c>
      <c r="D1460" s="102" t="s">
        <v>2340</v>
      </c>
      <c r="E1460" s="123">
        <v>28421</v>
      </c>
      <c r="F1460" s="20">
        <v>821.15</v>
      </c>
      <c r="G1460" s="20">
        <f t="shared" si="22"/>
        <v>23337904.149999999</v>
      </c>
    </row>
    <row r="1461" spans="2:7" ht="28.5" outlineLevel="1" x14ac:dyDescent="0.25">
      <c r="B1461" s="102"/>
      <c r="C1461" s="69" t="s">
        <v>2337</v>
      </c>
      <c r="D1461" s="102"/>
      <c r="E1461" s="123"/>
      <c r="F1461" s="20"/>
      <c r="G1461" s="20">
        <f t="shared" si="22"/>
        <v>0</v>
      </c>
    </row>
    <row r="1462" spans="2:7" ht="71.25" outlineLevel="1" x14ac:dyDescent="0.25">
      <c r="B1462" s="102" t="s">
        <v>1627</v>
      </c>
      <c r="C1462" s="101" t="s">
        <v>5060</v>
      </c>
      <c r="D1462" s="23" t="s">
        <v>3287</v>
      </c>
      <c r="E1462" s="123">
        <v>109.22</v>
      </c>
      <c r="F1462" s="20">
        <v>1462.23</v>
      </c>
      <c r="G1462" s="20">
        <f t="shared" si="22"/>
        <v>159704.76</v>
      </c>
    </row>
    <row r="1463" spans="2:7" ht="42.75" outlineLevel="1" x14ac:dyDescent="0.25">
      <c r="B1463" s="102" t="s">
        <v>1628</v>
      </c>
      <c r="C1463" s="101" t="s">
        <v>5061</v>
      </c>
      <c r="D1463" s="102" t="s">
        <v>2340</v>
      </c>
      <c r="E1463" s="123">
        <v>9141</v>
      </c>
      <c r="F1463" s="20">
        <v>86.28</v>
      </c>
      <c r="G1463" s="20">
        <f t="shared" si="22"/>
        <v>788685.48</v>
      </c>
    </row>
    <row r="1464" spans="2:7" ht="57" outlineLevel="1" x14ac:dyDescent="0.25">
      <c r="B1464" s="102" t="s">
        <v>1629</v>
      </c>
      <c r="C1464" s="101" t="s">
        <v>5062</v>
      </c>
      <c r="D1464" s="91" t="s">
        <v>1124</v>
      </c>
      <c r="E1464" s="123">
        <v>2193.84</v>
      </c>
      <c r="F1464" s="20">
        <v>5038.41</v>
      </c>
      <c r="G1464" s="20">
        <f t="shared" si="22"/>
        <v>11053465.390000001</v>
      </c>
    </row>
    <row r="1465" spans="2:7" ht="42.75" outlineLevel="1" x14ac:dyDescent="0.25">
      <c r="B1465" s="102" t="s">
        <v>1630</v>
      </c>
      <c r="C1465" s="101" t="s">
        <v>5063</v>
      </c>
      <c r="D1465" s="102" t="s">
        <v>2340</v>
      </c>
      <c r="E1465" s="123">
        <v>4854</v>
      </c>
      <c r="F1465" s="20">
        <v>48.11</v>
      </c>
      <c r="G1465" s="20">
        <f t="shared" si="22"/>
        <v>233525.94</v>
      </c>
    </row>
    <row r="1466" spans="2:7" ht="57" outlineLevel="1" x14ac:dyDescent="0.25">
      <c r="B1466" s="102" t="s">
        <v>1631</v>
      </c>
      <c r="C1466" s="101" t="s">
        <v>5064</v>
      </c>
      <c r="D1466" s="102" t="s">
        <v>2340</v>
      </c>
      <c r="E1466" s="123">
        <v>9141</v>
      </c>
      <c r="F1466" s="20">
        <v>2181.2199999999998</v>
      </c>
      <c r="G1466" s="20">
        <f t="shared" si="22"/>
        <v>19938532.02</v>
      </c>
    </row>
    <row r="1467" spans="2:7" ht="57" outlineLevel="1" x14ac:dyDescent="0.25">
      <c r="B1467" s="102" t="s">
        <v>1632</v>
      </c>
      <c r="C1467" s="101" t="s">
        <v>5065</v>
      </c>
      <c r="D1467" s="102" t="s">
        <v>2340</v>
      </c>
      <c r="E1467" s="123">
        <v>9141</v>
      </c>
      <c r="F1467" s="20">
        <v>997.71</v>
      </c>
      <c r="G1467" s="20">
        <f t="shared" ref="G1467:G1530" si="23">E1467*F1467</f>
        <v>9120067.1099999994</v>
      </c>
    </row>
    <row r="1468" spans="2:7" ht="57" outlineLevel="1" x14ac:dyDescent="0.25">
      <c r="B1468" s="102" t="s">
        <v>1633</v>
      </c>
      <c r="C1468" s="101" t="s">
        <v>5066</v>
      </c>
      <c r="D1468" s="102" t="s">
        <v>2340</v>
      </c>
      <c r="E1468" s="123">
        <v>9141</v>
      </c>
      <c r="F1468" s="20">
        <v>821.16</v>
      </c>
      <c r="G1468" s="20">
        <f t="shared" si="23"/>
        <v>7506223.5599999996</v>
      </c>
    </row>
    <row r="1469" spans="2:7" outlineLevel="1" x14ac:dyDescent="0.25">
      <c r="B1469" s="102"/>
      <c r="C1469" s="69" t="s">
        <v>3313</v>
      </c>
      <c r="D1469" s="102"/>
      <c r="E1469" s="123"/>
      <c r="F1469" s="20"/>
      <c r="G1469" s="20">
        <f t="shared" si="23"/>
        <v>0</v>
      </c>
    </row>
    <row r="1470" spans="2:7" ht="28.5" outlineLevel="1" x14ac:dyDescent="0.25">
      <c r="B1470" s="102" t="s">
        <v>1634</v>
      </c>
      <c r="C1470" s="101" t="s">
        <v>5067</v>
      </c>
      <c r="D1470" s="23" t="s">
        <v>3287</v>
      </c>
      <c r="E1470" s="123">
        <v>24560</v>
      </c>
      <c r="F1470" s="20">
        <v>1708.28</v>
      </c>
      <c r="G1470" s="20">
        <f t="shared" si="23"/>
        <v>41955356.799999997</v>
      </c>
    </row>
    <row r="1471" spans="2:7" ht="57" outlineLevel="1" x14ac:dyDescent="0.25">
      <c r="B1471" s="102" t="s">
        <v>1635</v>
      </c>
      <c r="C1471" s="101" t="s">
        <v>5068</v>
      </c>
      <c r="D1471" s="102" t="s">
        <v>2340</v>
      </c>
      <c r="E1471" s="123">
        <v>2312</v>
      </c>
      <c r="F1471" s="20">
        <v>951.54</v>
      </c>
      <c r="G1471" s="20">
        <f t="shared" si="23"/>
        <v>2199960.48</v>
      </c>
    </row>
    <row r="1472" spans="2:7" ht="28.5" outlineLevel="1" x14ac:dyDescent="0.25">
      <c r="B1472" s="102" t="s">
        <v>1636</v>
      </c>
      <c r="C1472" s="101" t="s">
        <v>5069</v>
      </c>
      <c r="D1472" s="102" t="s">
        <v>2340</v>
      </c>
      <c r="E1472" s="123">
        <v>23348</v>
      </c>
      <c r="F1472" s="20">
        <v>725.05</v>
      </c>
      <c r="G1472" s="20">
        <f t="shared" si="23"/>
        <v>16928467.399999999</v>
      </c>
    </row>
    <row r="1473" spans="2:7" outlineLevel="1" x14ac:dyDescent="0.2">
      <c r="B1473" s="102" t="s">
        <v>1637</v>
      </c>
      <c r="C1473" s="59" t="s">
        <v>370</v>
      </c>
      <c r="D1473" s="102"/>
      <c r="E1473" s="128"/>
      <c r="F1473" s="126"/>
      <c r="G1473" s="20">
        <f t="shared" si="23"/>
        <v>0</v>
      </c>
    </row>
    <row r="1474" spans="2:7" ht="42.75" outlineLevel="1" x14ac:dyDescent="0.25">
      <c r="B1474" s="102" t="s">
        <v>1638</v>
      </c>
      <c r="C1474" s="101" t="s">
        <v>5070</v>
      </c>
      <c r="D1474" s="102" t="s">
        <v>2340</v>
      </c>
      <c r="E1474" s="123">
        <v>136</v>
      </c>
      <c r="F1474" s="20">
        <v>491.77</v>
      </c>
      <c r="G1474" s="20">
        <f t="shared" si="23"/>
        <v>66880.72</v>
      </c>
    </row>
    <row r="1475" spans="2:7" ht="42.75" outlineLevel="1" x14ac:dyDescent="0.25">
      <c r="B1475" s="102" t="s">
        <v>1639</v>
      </c>
      <c r="C1475" s="94" t="s">
        <v>5071</v>
      </c>
      <c r="D1475" s="102" t="s">
        <v>2340</v>
      </c>
      <c r="E1475" s="123">
        <v>120</v>
      </c>
      <c r="F1475" s="20">
        <v>684.11</v>
      </c>
      <c r="G1475" s="20">
        <f t="shared" si="23"/>
        <v>82093.2</v>
      </c>
    </row>
    <row r="1476" spans="2:7" outlineLevel="1" x14ac:dyDescent="0.2">
      <c r="B1476" s="102" t="s">
        <v>1640</v>
      </c>
      <c r="C1476" s="68" t="s">
        <v>2338</v>
      </c>
      <c r="D1476" s="102"/>
      <c r="E1476" s="123"/>
      <c r="F1476" s="126"/>
      <c r="G1476" s="20">
        <f t="shared" si="23"/>
        <v>0</v>
      </c>
    </row>
    <row r="1477" spans="2:7" ht="28.5" outlineLevel="1" x14ac:dyDescent="0.25">
      <c r="B1477" s="102" t="s">
        <v>1641</v>
      </c>
      <c r="C1477" s="101" t="s">
        <v>5072</v>
      </c>
      <c r="D1477" s="23" t="s">
        <v>2339</v>
      </c>
      <c r="E1477" s="123">
        <v>2954</v>
      </c>
      <c r="F1477" s="20">
        <v>1195.08</v>
      </c>
      <c r="G1477" s="20">
        <f t="shared" si="23"/>
        <v>3530266.32</v>
      </c>
    </row>
    <row r="1478" spans="2:7" ht="28.5" outlineLevel="1" x14ac:dyDescent="0.25">
      <c r="B1478" s="102" t="s">
        <v>1642</v>
      </c>
      <c r="C1478" s="101" t="s">
        <v>5073</v>
      </c>
      <c r="D1478" s="23" t="s">
        <v>2339</v>
      </c>
      <c r="E1478" s="123">
        <v>1405</v>
      </c>
      <c r="F1478" s="20">
        <v>4621.09</v>
      </c>
      <c r="G1478" s="20">
        <f t="shared" si="23"/>
        <v>6492631.4500000002</v>
      </c>
    </row>
    <row r="1479" spans="2:7" ht="42.75" outlineLevel="1" x14ac:dyDescent="0.25">
      <c r="B1479" s="102" t="s">
        <v>1643</v>
      </c>
      <c r="C1479" s="101" t="s">
        <v>5074</v>
      </c>
      <c r="D1479" s="23" t="s">
        <v>2757</v>
      </c>
      <c r="E1479" s="123">
        <v>1</v>
      </c>
      <c r="F1479" s="20">
        <v>29291.7</v>
      </c>
      <c r="G1479" s="20">
        <f t="shared" si="23"/>
        <v>29291.7</v>
      </c>
    </row>
    <row r="1480" spans="2:7" ht="42.75" outlineLevel="1" x14ac:dyDescent="0.25">
      <c r="B1480" s="102" t="s">
        <v>1644</v>
      </c>
      <c r="C1480" s="101" t="s">
        <v>5075</v>
      </c>
      <c r="D1480" s="23" t="s">
        <v>2757</v>
      </c>
      <c r="E1480" s="123">
        <v>2</v>
      </c>
      <c r="F1480" s="20">
        <v>11292.63</v>
      </c>
      <c r="G1480" s="20">
        <f t="shared" si="23"/>
        <v>22585.26</v>
      </c>
    </row>
    <row r="1481" spans="2:7" ht="42.75" outlineLevel="1" x14ac:dyDescent="0.25">
      <c r="B1481" s="102" t="s">
        <v>1645</v>
      </c>
      <c r="C1481" s="101" t="s">
        <v>5076</v>
      </c>
      <c r="D1481" s="23" t="s">
        <v>2757</v>
      </c>
      <c r="E1481" s="123">
        <v>7</v>
      </c>
      <c r="F1481" s="20">
        <v>16972.57</v>
      </c>
      <c r="G1481" s="20">
        <f t="shared" si="23"/>
        <v>118807.99</v>
      </c>
    </row>
    <row r="1482" spans="2:7" ht="42.75" outlineLevel="1" x14ac:dyDescent="0.25">
      <c r="B1482" s="102" t="s">
        <v>1646</v>
      </c>
      <c r="C1482" s="101" t="s">
        <v>5077</v>
      </c>
      <c r="D1482" s="23" t="s">
        <v>2757</v>
      </c>
      <c r="E1482" s="123">
        <v>25</v>
      </c>
      <c r="F1482" s="20">
        <v>14290.28</v>
      </c>
      <c r="G1482" s="20">
        <f t="shared" si="23"/>
        <v>357257</v>
      </c>
    </row>
    <row r="1483" spans="2:7" ht="42.75" outlineLevel="1" x14ac:dyDescent="0.25">
      <c r="B1483" s="102" t="s">
        <v>1647</v>
      </c>
      <c r="C1483" s="101" t="s">
        <v>5078</v>
      </c>
      <c r="D1483" s="23" t="s">
        <v>2757</v>
      </c>
      <c r="E1483" s="123">
        <v>65</v>
      </c>
      <c r="F1483" s="20">
        <v>1799.23</v>
      </c>
      <c r="G1483" s="20">
        <f t="shared" si="23"/>
        <v>116949.95</v>
      </c>
    </row>
    <row r="1484" spans="2:7" ht="42.75" outlineLevel="1" x14ac:dyDescent="0.25">
      <c r="B1484" s="102" t="s">
        <v>1648</v>
      </c>
      <c r="C1484" s="101" t="s">
        <v>5079</v>
      </c>
      <c r="D1484" s="23" t="s">
        <v>2757</v>
      </c>
      <c r="E1484" s="123">
        <v>13</v>
      </c>
      <c r="F1484" s="20">
        <v>30901.49</v>
      </c>
      <c r="G1484" s="20">
        <f t="shared" si="23"/>
        <v>401719.37</v>
      </c>
    </row>
    <row r="1485" spans="2:7" ht="28.5" outlineLevel="1" x14ac:dyDescent="0.25">
      <c r="B1485" s="102" t="s">
        <v>1649</v>
      </c>
      <c r="C1485" s="101" t="s">
        <v>5080</v>
      </c>
      <c r="D1485" s="23" t="s">
        <v>2339</v>
      </c>
      <c r="E1485" s="123">
        <v>126.6</v>
      </c>
      <c r="F1485" s="20">
        <v>3605.61</v>
      </c>
      <c r="G1485" s="20">
        <f t="shared" si="23"/>
        <v>456470.23</v>
      </c>
    </row>
    <row r="1486" spans="2:7" ht="28.5" outlineLevel="1" x14ac:dyDescent="0.25">
      <c r="B1486" s="102" t="s">
        <v>1650</v>
      </c>
      <c r="C1486" s="101" t="s">
        <v>5081</v>
      </c>
      <c r="D1486" s="23" t="s">
        <v>2339</v>
      </c>
      <c r="E1486" s="123">
        <v>697.19</v>
      </c>
      <c r="F1486" s="20">
        <v>5656.8</v>
      </c>
      <c r="G1486" s="20">
        <f t="shared" si="23"/>
        <v>3943864.39</v>
      </c>
    </row>
    <row r="1487" spans="2:7" ht="28.5" outlineLevel="1" x14ac:dyDescent="0.25">
      <c r="B1487" s="102" t="s">
        <v>1651</v>
      </c>
      <c r="C1487" s="101" t="s">
        <v>5082</v>
      </c>
      <c r="D1487" s="23" t="s">
        <v>2757</v>
      </c>
      <c r="E1487" s="123">
        <v>52</v>
      </c>
      <c r="F1487" s="20">
        <v>26527.57</v>
      </c>
      <c r="G1487" s="20">
        <f t="shared" si="23"/>
        <v>1379433.64</v>
      </c>
    </row>
    <row r="1488" spans="2:7" ht="28.5" outlineLevel="1" x14ac:dyDescent="0.25">
      <c r="B1488" s="102" t="s">
        <v>1652</v>
      </c>
      <c r="C1488" s="101" t="s">
        <v>5083</v>
      </c>
      <c r="D1488" s="23" t="s">
        <v>2757</v>
      </c>
      <c r="E1488" s="123">
        <v>26</v>
      </c>
      <c r="F1488" s="20">
        <v>15610.32</v>
      </c>
      <c r="G1488" s="20">
        <f t="shared" si="23"/>
        <v>405868.32</v>
      </c>
    </row>
    <row r="1489" spans="2:7" ht="28.5" outlineLevel="1" x14ac:dyDescent="0.25">
      <c r="B1489" s="102" t="s">
        <v>1653</v>
      </c>
      <c r="C1489" s="101" t="s">
        <v>5084</v>
      </c>
      <c r="D1489" s="23" t="s">
        <v>2757</v>
      </c>
      <c r="E1489" s="123">
        <v>35</v>
      </c>
      <c r="F1489" s="20">
        <v>30973.119999999999</v>
      </c>
      <c r="G1489" s="20">
        <f t="shared" si="23"/>
        <v>1084059.2</v>
      </c>
    </row>
    <row r="1490" spans="2:7" ht="28.5" outlineLevel="1" x14ac:dyDescent="0.25">
      <c r="B1490" s="102" t="s">
        <v>1654</v>
      </c>
      <c r="C1490" s="101" t="s">
        <v>5085</v>
      </c>
      <c r="D1490" s="23" t="s">
        <v>2339</v>
      </c>
      <c r="E1490" s="123">
        <v>66</v>
      </c>
      <c r="F1490" s="20">
        <v>78091.240000000005</v>
      </c>
      <c r="G1490" s="20">
        <f t="shared" si="23"/>
        <v>5154021.84</v>
      </c>
    </row>
    <row r="1491" spans="2:7" ht="42.75" outlineLevel="1" x14ac:dyDescent="0.25">
      <c r="B1491" s="102" t="s">
        <v>1655</v>
      </c>
      <c r="C1491" s="101" t="s">
        <v>5086</v>
      </c>
      <c r="D1491" s="23" t="s">
        <v>2339</v>
      </c>
      <c r="E1491" s="123">
        <v>42.4</v>
      </c>
      <c r="F1491" s="20">
        <v>89020.35</v>
      </c>
      <c r="G1491" s="20">
        <f t="shared" si="23"/>
        <v>3774462.84</v>
      </c>
    </row>
    <row r="1492" spans="2:7" ht="42.75" outlineLevel="1" x14ac:dyDescent="0.25">
      <c r="B1492" s="102" t="s">
        <v>1656</v>
      </c>
      <c r="C1492" s="101" t="s">
        <v>5087</v>
      </c>
      <c r="D1492" s="23" t="s">
        <v>2339</v>
      </c>
      <c r="E1492" s="123">
        <v>211.6</v>
      </c>
      <c r="F1492" s="20">
        <v>136802.69</v>
      </c>
      <c r="G1492" s="20">
        <f t="shared" si="23"/>
        <v>28947449.199999999</v>
      </c>
    </row>
    <row r="1493" spans="2:7" ht="28.5" outlineLevel="1" x14ac:dyDescent="0.2">
      <c r="B1493" s="102" t="s">
        <v>1657</v>
      </c>
      <c r="C1493" s="59" t="s">
        <v>761</v>
      </c>
      <c r="D1493" s="102"/>
      <c r="E1493" s="123"/>
      <c r="F1493" s="126"/>
      <c r="G1493" s="20">
        <f t="shared" si="23"/>
        <v>0</v>
      </c>
    </row>
    <row r="1494" spans="2:7" outlineLevel="1" x14ac:dyDescent="0.25">
      <c r="B1494" s="102" t="s">
        <v>1658</v>
      </c>
      <c r="C1494" s="101" t="s">
        <v>5088</v>
      </c>
      <c r="D1494" s="102" t="s">
        <v>2340</v>
      </c>
      <c r="E1494" s="123">
        <v>475.4</v>
      </c>
      <c r="F1494" s="20">
        <v>758.09</v>
      </c>
      <c r="G1494" s="20">
        <f t="shared" si="23"/>
        <v>360395.99</v>
      </c>
    </row>
    <row r="1495" spans="2:7" outlineLevel="1" x14ac:dyDescent="0.25">
      <c r="B1495" s="102" t="s">
        <v>1659</v>
      </c>
      <c r="C1495" s="101" t="s">
        <v>5089</v>
      </c>
      <c r="D1495" s="102" t="s">
        <v>2340</v>
      </c>
      <c r="E1495" s="123">
        <v>1775.8</v>
      </c>
      <c r="F1495" s="20">
        <v>1780.68</v>
      </c>
      <c r="G1495" s="20">
        <f t="shared" si="23"/>
        <v>3162131.54</v>
      </c>
    </row>
    <row r="1496" spans="2:7" ht="28.5" outlineLevel="1" x14ac:dyDescent="0.25">
      <c r="B1496" s="102" t="s">
        <v>1660</v>
      </c>
      <c r="C1496" s="101" t="s">
        <v>5090</v>
      </c>
      <c r="D1496" s="23" t="s">
        <v>2757</v>
      </c>
      <c r="E1496" s="123">
        <v>2</v>
      </c>
      <c r="F1496" s="20">
        <v>355032.67</v>
      </c>
      <c r="G1496" s="20">
        <f t="shared" si="23"/>
        <v>710065.34</v>
      </c>
    </row>
    <row r="1497" spans="2:7" outlineLevel="1" x14ac:dyDescent="0.2">
      <c r="B1497" s="102" t="s">
        <v>1661</v>
      </c>
      <c r="C1497" s="59" t="s">
        <v>763</v>
      </c>
      <c r="D1497" s="102"/>
      <c r="E1497" s="123"/>
      <c r="F1497" s="126"/>
      <c r="G1497" s="20">
        <f t="shared" si="23"/>
        <v>0</v>
      </c>
    </row>
    <row r="1498" spans="2:7" ht="28.5" outlineLevel="1" x14ac:dyDescent="0.25">
      <c r="B1498" s="102" t="s">
        <v>1662</v>
      </c>
      <c r="C1498" s="101" t="s">
        <v>5091</v>
      </c>
      <c r="D1498" s="23" t="s">
        <v>2757</v>
      </c>
      <c r="E1498" s="123">
        <f>139+20</f>
        <v>159</v>
      </c>
      <c r="F1498" s="20">
        <v>16908.57</v>
      </c>
      <c r="G1498" s="20">
        <f t="shared" si="23"/>
        <v>2688462.63</v>
      </c>
    </row>
    <row r="1499" spans="2:7" ht="42.75" outlineLevel="1" x14ac:dyDescent="0.25">
      <c r="B1499" s="102" t="s">
        <v>1663</v>
      </c>
      <c r="C1499" s="101" t="s">
        <v>5092</v>
      </c>
      <c r="D1499" s="23" t="s">
        <v>3287</v>
      </c>
      <c r="E1499" s="123">
        <v>1630</v>
      </c>
      <c r="F1499" s="20">
        <v>475.02</v>
      </c>
      <c r="G1499" s="20">
        <f t="shared" si="23"/>
        <v>774282.6</v>
      </c>
    </row>
    <row r="1500" spans="2:7" ht="28.5" outlineLevel="1" x14ac:dyDescent="0.25">
      <c r="B1500" s="102" t="s">
        <v>1664</v>
      </c>
      <c r="C1500" s="101" t="s">
        <v>5093</v>
      </c>
      <c r="D1500" s="91" t="s">
        <v>1124</v>
      </c>
      <c r="E1500" s="123">
        <v>42.805</v>
      </c>
      <c r="F1500" s="20">
        <v>177883.02</v>
      </c>
      <c r="G1500" s="20">
        <f t="shared" si="23"/>
        <v>7614282.6699999999</v>
      </c>
    </row>
    <row r="1501" spans="2:7" ht="42.75" outlineLevel="1" x14ac:dyDescent="0.25">
      <c r="B1501" s="102" t="s">
        <v>1665</v>
      </c>
      <c r="C1501" s="101" t="s">
        <v>5094</v>
      </c>
      <c r="D1501" s="102" t="s">
        <v>2340</v>
      </c>
      <c r="E1501" s="123">
        <v>2574.2800000000002</v>
      </c>
      <c r="F1501" s="20">
        <v>1675.43</v>
      </c>
      <c r="G1501" s="20">
        <f t="shared" si="23"/>
        <v>4313025.9400000004</v>
      </c>
    </row>
    <row r="1502" spans="2:7" ht="28.5" outlineLevel="1" x14ac:dyDescent="0.25">
      <c r="B1502" s="102" t="s">
        <v>1666</v>
      </c>
      <c r="C1502" s="101" t="s">
        <v>5095</v>
      </c>
      <c r="D1502" s="102" t="s">
        <v>2340</v>
      </c>
      <c r="E1502" s="123">
        <v>788.62</v>
      </c>
      <c r="F1502" s="20">
        <v>9.18</v>
      </c>
      <c r="G1502" s="20">
        <f t="shared" si="23"/>
        <v>7239.53</v>
      </c>
    </row>
    <row r="1503" spans="2:7" ht="28.5" outlineLevel="1" x14ac:dyDescent="0.25">
      <c r="B1503" s="102" t="s">
        <v>1667</v>
      </c>
      <c r="C1503" s="101" t="s">
        <v>5096</v>
      </c>
      <c r="D1503" s="23" t="s">
        <v>2757</v>
      </c>
      <c r="E1503" s="123">
        <v>3</v>
      </c>
      <c r="F1503" s="20">
        <v>11282.91</v>
      </c>
      <c r="G1503" s="20">
        <f t="shared" si="23"/>
        <v>33848.730000000003</v>
      </c>
    </row>
    <row r="1504" spans="2:7" ht="28.5" outlineLevel="1" x14ac:dyDescent="0.25">
      <c r="B1504" s="102" t="s">
        <v>1668</v>
      </c>
      <c r="C1504" s="101" t="s">
        <v>5097</v>
      </c>
      <c r="D1504" s="23" t="s">
        <v>2757</v>
      </c>
      <c r="E1504" s="123">
        <v>3</v>
      </c>
      <c r="F1504" s="20">
        <v>2379108.7000000002</v>
      </c>
      <c r="G1504" s="20">
        <f t="shared" si="23"/>
        <v>7137326.0999999996</v>
      </c>
    </row>
    <row r="1505" spans="2:7" ht="57" outlineLevel="1" x14ac:dyDescent="0.25">
      <c r="B1505" s="102" t="s">
        <v>1669</v>
      </c>
      <c r="C1505" s="101" t="s">
        <v>5098</v>
      </c>
      <c r="D1505" s="93" t="s">
        <v>3288</v>
      </c>
      <c r="E1505" s="123">
        <f>3762+5+1.5+6</f>
        <v>3774.5</v>
      </c>
      <c r="F1505" s="20">
        <v>4950.5</v>
      </c>
      <c r="G1505" s="20">
        <f t="shared" si="23"/>
        <v>18685662.25</v>
      </c>
    </row>
    <row r="1506" spans="2:7" ht="57" outlineLevel="1" x14ac:dyDescent="0.25">
      <c r="B1506" s="102" t="s">
        <v>1670</v>
      </c>
      <c r="C1506" s="101" t="s">
        <v>5099</v>
      </c>
      <c r="D1506" s="93" t="s">
        <v>3288</v>
      </c>
      <c r="E1506" s="123">
        <f>8292+1</f>
        <v>8293</v>
      </c>
      <c r="F1506" s="20">
        <v>6405.25</v>
      </c>
      <c r="G1506" s="20">
        <f t="shared" si="23"/>
        <v>53118738.25</v>
      </c>
    </row>
    <row r="1507" spans="2:7" ht="57" outlineLevel="1" x14ac:dyDescent="0.25">
      <c r="B1507" s="102" t="s">
        <v>1671</v>
      </c>
      <c r="C1507" s="101" t="s">
        <v>5100</v>
      </c>
      <c r="D1507" s="93" t="s">
        <v>3288</v>
      </c>
      <c r="E1507" s="123">
        <v>133</v>
      </c>
      <c r="F1507" s="20">
        <v>14478.23</v>
      </c>
      <c r="G1507" s="20">
        <f t="shared" si="23"/>
        <v>1925604.59</v>
      </c>
    </row>
    <row r="1508" spans="2:7" ht="57" outlineLevel="1" x14ac:dyDescent="0.25">
      <c r="B1508" s="102" t="s">
        <v>1672</v>
      </c>
      <c r="C1508" s="101" t="s">
        <v>5101</v>
      </c>
      <c r="D1508" s="93" t="s">
        <v>3288</v>
      </c>
      <c r="E1508" s="123">
        <v>132</v>
      </c>
      <c r="F1508" s="20">
        <v>5787.37</v>
      </c>
      <c r="G1508" s="20">
        <f t="shared" si="23"/>
        <v>763932.84</v>
      </c>
    </row>
    <row r="1509" spans="2:7" ht="57" outlineLevel="1" x14ac:dyDescent="0.25">
      <c r="B1509" s="102" t="s">
        <v>1673</v>
      </c>
      <c r="C1509" s="101" t="s">
        <v>5102</v>
      </c>
      <c r="D1509" s="93" t="s">
        <v>3288</v>
      </c>
      <c r="E1509" s="123">
        <f>36+72+87+15</f>
        <v>210</v>
      </c>
      <c r="F1509" s="20">
        <v>5280.88</v>
      </c>
      <c r="G1509" s="20">
        <f t="shared" si="23"/>
        <v>1108984.8</v>
      </c>
    </row>
    <row r="1510" spans="2:7" ht="57" outlineLevel="1" x14ac:dyDescent="0.25">
      <c r="B1510" s="102" t="s">
        <v>1674</v>
      </c>
      <c r="C1510" s="101" t="s">
        <v>5103</v>
      </c>
      <c r="D1510" s="93" t="s">
        <v>3288</v>
      </c>
      <c r="E1510" s="123">
        <v>72</v>
      </c>
      <c r="F1510" s="20">
        <v>7641.24</v>
      </c>
      <c r="G1510" s="20">
        <f t="shared" si="23"/>
        <v>550169.28</v>
      </c>
    </row>
    <row r="1511" spans="2:7" ht="57" outlineLevel="1" x14ac:dyDescent="0.25">
      <c r="B1511" s="102" t="s">
        <v>1675</v>
      </c>
      <c r="C1511" s="101" t="s">
        <v>5104</v>
      </c>
      <c r="D1511" s="93" t="s">
        <v>3288</v>
      </c>
      <c r="E1511" s="123">
        <v>48</v>
      </c>
      <c r="F1511" s="20">
        <v>8075.84</v>
      </c>
      <c r="G1511" s="20">
        <f t="shared" si="23"/>
        <v>387640.32000000001</v>
      </c>
    </row>
    <row r="1512" spans="2:7" ht="28.5" outlineLevel="1" x14ac:dyDescent="0.25">
      <c r="B1512" s="102" t="s">
        <v>1676</v>
      </c>
      <c r="C1512" s="101" t="s">
        <v>5105</v>
      </c>
      <c r="D1512" s="23" t="s">
        <v>2339</v>
      </c>
      <c r="E1512" s="123">
        <v>70</v>
      </c>
      <c r="F1512" s="20">
        <v>13100.57</v>
      </c>
      <c r="G1512" s="20">
        <f t="shared" si="23"/>
        <v>917039.9</v>
      </c>
    </row>
    <row r="1513" spans="2:7" ht="28.5" outlineLevel="1" x14ac:dyDescent="0.25">
      <c r="B1513" s="102" t="s">
        <v>1677</v>
      </c>
      <c r="C1513" s="101" t="s">
        <v>5106</v>
      </c>
      <c r="D1513" s="23" t="s">
        <v>2339</v>
      </c>
      <c r="E1513" s="123">
        <v>3350</v>
      </c>
      <c r="F1513" s="20">
        <v>4141.18</v>
      </c>
      <c r="G1513" s="20">
        <f t="shared" si="23"/>
        <v>13872953</v>
      </c>
    </row>
    <row r="1514" spans="2:7" ht="28.5" outlineLevel="1" x14ac:dyDescent="0.25">
      <c r="B1514" s="91" t="s">
        <v>449</v>
      </c>
      <c r="C1514" s="103" t="s">
        <v>2735</v>
      </c>
      <c r="D1514" s="90"/>
      <c r="E1514" s="123"/>
      <c r="F1514" s="90"/>
      <c r="G1514" s="20">
        <f t="shared" si="23"/>
        <v>0</v>
      </c>
    </row>
    <row r="1515" spans="2:7" ht="28.5" outlineLevel="1" x14ac:dyDescent="0.25">
      <c r="B1515" s="90" t="s">
        <v>1678</v>
      </c>
      <c r="C1515" s="103" t="s">
        <v>764</v>
      </c>
      <c r="D1515" s="88"/>
      <c r="E1515" s="137"/>
      <c r="F1515" s="88"/>
      <c r="G1515" s="20">
        <f t="shared" si="23"/>
        <v>0</v>
      </c>
    </row>
    <row r="1516" spans="2:7" ht="28.5" outlineLevel="1" x14ac:dyDescent="0.2">
      <c r="B1516" s="90" t="s">
        <v>1679</v>
      </c>
      <c r="C1516" s="103" t="s">
        <v>3870</v>
      </c>
      <c r="D1516" s="91"/>
      <c r="E1516" s="123"/>
      <c r="F1516" s="126"/>
      <c r="G1516" s="20">
        <f t="shared" si="23"/>
        <v>0</v>
      </c>
    </row>
    <row r="1517" spans="2:7" outlineLevel="1" x14ac:dyDescent="0.2">
      <c r="B1517" s="90" t="s">
        <v>1680</v>
      </c>
      <c r="C1517" s="103" t="s">
        <v>3000</v>
      </c>
      <c r="D1517" s="90"/>
      <c r="E1517" s="123"/>
      <c r="F1517" s="126"/>
      <c r="G1517" s="20">
        <f t="shared" si="23"/>
        <v>0</v>
      </c>
    </row>
    <row r="1518" spans="2:7" ht="28.5" outlineLevel="1" x14ac:dyDescent="0.25">
      <c r="B1518" s="90" t="s">
        <v>1681</v>
      </c>
      <c r="C1518" s="94" t="s">
        <v>5107</v>
      </c>
      <c r="D1518" s="23" t="s">
        <v>3287</v>
      </c>
      <c r="E1518" s="123">
        <v>89.1</v>
      </c>
      <c r="F1518" s="20">
        <v>61503.96</v>
      </c>
      <c r="G1518" s="20">
        <f t="shared" si="23"/>
        <v>5480002.8399999999</v>
      </c>
    </row>
    <row r="1519" spans="2:7" ht="42.75" outlineLevel="1" x14ac:dyDescent="0.25">
      <c r="B1519" s="90" t="s">
        <v>1682</v>
      </c>
      <c r="C1519" s="94" t="s">
        <v>5108</v>
      </c>
      <c r="D1519" s="23" t="s">
        <v>3287</v>
      </c>
      <c r="E1519" s="123">
        <v>109.7</v>
      </c>
      <c r="F1519" s="20">
        <v>17360.5</v>
      </c>
      <c r="G1519" s="20">
        <f t="shared" si="23"/>
        <v>1904446.85</v>
      </c>
    </row>
    <row r="1520" spans="2:7" ht="42.75" outlineLevel="1" x14ac:dyDescent="0.25">
      <c r="B1520" s="90" t="s">
        <v>1683</v>
      </c>
      <c r="C1520" s="94" t="s">
        <v>5109</v>
      </c>
      <c r="D1520" s="23" t="s">
        <v>3287</v>
      </c>
      <c r="E1520" s="123">
        <v>31.7</v>
      </c>
      <c r="F1520" s="20">
        <v>56641.9</v>
      </c>
      <c r="G1520" s="20">
        <f t="shared" si="23"/>
        <v>1795548.23</v>
      </c>
    </row>
    <row r="1521" spans="2:7" ht="57" outlineLevel="1" x14ac:dyDescent="0.25">
      <c r="B1521" s="90" t="s">
        <v>1684</v>
      </c>
      <c r="C1521" s="94" t="s">
        <v>5110</v>
      </c>
      <c r="D1521" s="23" t="s">
        <v>3287</v>
      </c>
      <c r="E1521" s="123">
        <v>41.7</v>
      </c>
      <c r="F1521" s="20">
        <v>58264.17</v>
      </c>
      <c r="G1521" s="20">
        <f t="shared" si="23"/>
        <v>2429615.89</v>
      </c>
    </row>
    <row r="1522" spans="2:7" ht="28.5" outlineLevel="1" x14ac:dyDescent="0.25">
      <c r="B1522" s="90" t="s">
        <v>1685</v>
      </c>
      <c r="C1522" s="94" t="s">
        <v>5111</v>
      </c>
      <c r="D1522" s="102" t="s">
        <v>2340</v>
      </c>
      <c r="E1522" s="123">
        <v>153</v>
      </c>
      <c r="F1522" s="20">
        <v>1109.44</v>
      </c>
      <c r="G1522" s="20">
        <f t="shared" si="23"/>
        <v>169744.32</v>
      </c>
    </row>
    <row r="1523" spans="2:7" ht="42.75" outlineLevel="1" x14ac:dyDescent="0.25">
      <c r="B1523" s="90" t="s">
        <v>1686</v>
      </c>
      <c r="C1523" s="94" t="s">
        <v>5112</v>
      </c>
      <c r="D1523" s="102" t="s">
        <v>2340</v>
      </c>
      <c r="E1523" s="123">
        <v>268</v>
      </c>
      <c r="F1523" s="20">
        <v>1007.1</v>
      </c>
      <c r="G1523" s="20">
        <f t="shared" si="23"/>
        <v>269902.8</v>
      </c>
    </row>
    <row r="1524" spans="2:7" ht="28.5" outlineLevel="1" x14ac:dyDescent="0.25">
      <c r="B1524" s="90" t="s">
        <v>1687</v>
      </c>
      <c r="C1524" s="94" t="s">
        <v>5113</v>
      </c>
      <c r="D1524" s="93" t="s">
        <v>3288</v>
      </c>
      <c r="E1524" s="123">
        <v>34</v>
      </c>
      <c r="F1524" s="20">
        <v>5846.54</v>
      </c>
      <c r="G1524" s="20">
        <f t="shared" si="23"/>
        <v>198782.36</v>
      </c>
    </row>
    <row r="1525" spans="2:7" outlineLevel="1" x14ac:dyDescent="0.25">
      <c r="B1525" s="90" t="s">
        <v>1688</v>
      </c>
      <c r="C1525" s="103" t="s">
        <v>1499</v>
      </c>
      <c r="D1525" s="90"/>
      <c r="E1525" s="123"/>
      <c r="F1525" s="20"/>
      <c r="G1525" s="20">
        <f t="shared" si="23"/>
        <v>0</v>
      </c>
    </row>
    <row r="1526" spans="2:7" ht="28.5" outlineLevel="1" x14ac:dyDescent="0.25">
      <c r="B1526" s="90" t="s">
        <v>1689</v>
      </c>
      <c r="C1526" s="94" t="s">
        <v>5114</v>
      </c>
      <c r="D1526" s="23" t="s">
        <v>3287</v>
      </c>
      <c r="E1526" s="123">
        <v>44.5</v>
      </c>
      <c r="F1526" s="20">
        <v>61248.2</v>
      </c>
      <c r="G1526" s="20">
        <f t="shared" si="23"/>
        <v>2725544.9</v>
      </c>
    </row>
    <row r="1527" spans="2:7" ht="42.75" outlineLevel="1" x14ac:dyDescent="0.25">
      <c r="B1527" s="90" t="s">
        <v>1690</v>
      </c>
      <c r="C1527" s="94" t="s">
        <v>5115</v>
      </c>
      <c r="D1527" s="23" t="s">
        <v>3287</v>
      </c>
      <c r="E1527" s="123">
        <v>54.9</v>
      </c>
      <c r="F1527" s="20">
        <v>17359.18</v>
      </c>
      <c r="G1527" s="20">
        <f t="shared" si="23"/>
        <v>953018.98</v>
      </c>
    </row>
    <row r="1528" spans="2:7" ht="42.75" outlineLevel="1" x14ac:dyDescent="0.25">
      <c r="B1528" s="90" t="s">
        <v>1691</v>
      </c>
      <c r="C1528" s="94" t="s">
        <v>5116</v>
      </c>
      <c r="D1528" s="23" t="s">
        <v>3287</v>
      </c>
      <c r="E1528" s="123">
        <v>12.8</v>
      </c>
      <c r="F1528" s="20">
        <v>78777.14</v>
      </c>
      <c r="G1528" s="20">
        <f t="shared" si="23"/>
        <v>1008347.39</v>
      </c>
    </row>
    <row r="1529" spans="2:7" ht="42.75" outlineLevel="1" x14ac:dyDescent="0.25">
      <c r="B1529" s="90" t="s">
        <v>1692</v>
      </c>
      <c r="C1529" s="94" t="s">
        <v>5117</v>
      </c>
      <c r="D1529" s="23" t="s">
        <v>3287</v>
      </c>
      <c r="E1529" s="123">
        <v>10.4</v>
      </c>
      <c r="F1529" s="20">
        <v>64548.29</v>
      </c>
      <c r="G1529" s="20">
        <f t="shared" si="23"/>
        <v>671302.22</v>
      </c>
    </row>
    <row r="1530" spans="2:7" ht="42.75" outlineLevel="1" x14ac:dyDescent="0.25">
      <c r="B1530" s="90" t="s">
        <v>1693</v>
      </c>
      <c r="C1530" s="94" t="s">
        <v>5118</v>
      </c>
      <c r="D1530" s="23" t="s">
        <v>3287</v>
      </c>
      <c r="E1530" s="123">
        <v>1.4</v>
      </c>
      <c r="F1530" s="20">
        <v>56074.92</v>
      </c>
      <c r="G1530" s="20">
        <f t="shared" si="23"/>
        <v>78504.89</v>
      </c>
    </row>
    <row r="1531" spans="2:7" ht="42.75" outlineLevel="1" x14ac:dyDescent="0.25">
      <c r="B1531" s="90" t="s">
        <v>1694</v>
      </c>
      <c r="C1531" s="94" t="s">
        <v>5119</v>
      </c>
      <c r="D1531" s="102" t="s">
        <v>2340</v>
      </c>
      <c r="E1531" s="123">
        <v>101</v>
      </c>
      <c r="F1531" s="20">
        <v>1109.3800000000001</v>
      </c>
      <c r="G1531" s="20">
        <f t="shared" ref="G1531:G1594" si="24">E1531*F1531</f>
        <v>112047.38</v>
      </c>
    </row>
    <row r="1532" spans="2:7" ht="42.75" outlineLevel="1" x14ac:dyDescent="0.25">
      <c r="B1532" s="90" t="s">
        <v>1695</v>
      </c>
      <c r="C1532" s="94" t="s">
        <v>5120</v>
      </c>
      <c r="D1532" s="102" t="s">
        <v>2340</v>
      </c>
      <c r="E1532" s="123">
        <v>95</v>
      </c>
      <c r="F1532" s="20">
        <v>1006.96</v>
      </c>
      <c r="G1532" s="20">
        <f t="shared" si="24"/>
        <v>95661.2</v>
      </c>
    </row>
    <row r="1533" spans="2:7" outlineLevel="1" x14ac:dyDescent="0.25">
      <c r="B1533" s="90" t="s">
        <v>1696</v>
      </c>
      <c r="C1533" s="103" t="s">
        <v>1500</v>
      </c>
      <c r="D1533" s="90"/>
      <c r="E1533" s="123"/>
      <c r="F1533" s="20"/>
      <c r="G1533" s="20">
        <f t="shared" si="24"/>
        <v>0</v>
      </c>
    </row>
    <row r="1534" spans="2:7" ht="42.75" outlineLevel="1" x14ac:dyDescent="0.25">
      <c r="B1534" s="90" t="s">
        <v>1697</v>
      </c>
      <c r="C1534" s="94" t="s">
        <v>5121</v>
      </c>
      <c r="D1534" s="23" t="s">
        <v>2757</v>
      </c>
      <c r="E1534" s="123">
        <v>16</v>
      </c>
      <c r="F1534" s="20">
        <v>61094.89</v>
      </c>
      <c r="G1534" s="20">
        <f t="shared" si="24"/>
        <v>977518.24</v>
      </c>
    </row>
    <row r="1535" spans="2:7" ht="42.75" outlineLevel="1" x14ac:dyDescent="0.25">
      <c r="B1535" s="90" t="s">
        <v>1698</v>
      </c>
      <c r="C1535" s="94" t="s">
        <v>5122</v>
      </c>
      <c r="D1535" s="23" t="s">
        <v>2757</v>
      </c>
      <c r="E1535" s="123">
        <v>8</v>
      </c>
      <c r="F1535" s="20">
        <v>2257.56</v>
      </c>
      <c r="G1535" s="20">
        <f t="shared" si="24"/>
        <v>18060.48</v>
      </c>
    </row>
    <row r="1536" spans="2:7" ht="42.75" outlineLevel="1" x14ac:dyDescent="0.25">
      <c r="B1536" s="90" t="s">
        <v>1699</v>
      </c>
      <c r="C1536" s="94" t="s">
        <v>5123</v>
      </c>
      <c r="D1536" s="23" t="s">
        <v>2757</v>
      </c>
      <c r="E1536" s="123">
        <v>8</v>
      </c>
      <c r="F1536" s="20">
        <v>867350.22</v>
      </c>
      <c r="G1536" s="20">
        <f t="shared" si="24"/>
        <v>6938801.7599999998</v>
      </c>
    </row>
    <row r="1537" spans="2:7" ht="57" outlineLevel="1" x14ac:dyDescent="0.25">
      <c r="B1537" s="90" t="s">
        <v>1700</v>
      </c>
      <c r="C1537" s="94" t="s">
        <v>5124</v>
      </c>
      <c r="D1537" s="23" t="s">
        <v>3287</v>
      </c>
      <c r="E1537" s="123">
        <v>93.8</v>
      </c>
      <c r="F1537" s="20">
        <v>63079.91</v>
      </c>
      <c r="G1537" s="20">
        <f t="shared" si="24"/>
        <v>5916895.5599999996</v>
      </c>
    </row>
    <row r="1538" spans="2:7" ht="42.75" outlineLevel="1" x14ac:dyDescent="0.25">
      <c r="B1538" s="90" t="s">
        <v>1701</v>
      </c>
      <c r="C1538" s="94" t="s">
        <v>5125</v>
      </c>
      <c r="D1538" s="102" t="s">
        <v>2340</v>
      </c>
      <c r="E1538" s="123">
        <v>1163</v>
      </c>
      <c r="F1538" s="20">
        <v>979.67</v>
      </c>
      <c r="G1538" s="20">
        <f t="shared" si="24"/>
        <v>1139356.21</v>
      </c>
    </row>
    <row r="1539" spans="2:7" outlineLevel="1" x14ac:dyDescent="0.25">
      <c r="B1539" s="90" t="s">
        <v>1702</v>
      </c>
      <c r="C1539" s="70" t="s">
        <v>1501</v>
      </c>
      <c r="D1539" s="90"/>
      <c r="E1539" s="123"/>
      <c r="F1539" s="20"/>
      <c r="G1539" s="20">
        <f t="shared" si="24"/>
        <v>0</v>
      </c>
    </row>
    <row r="1540" spans="2:7" ht="28.5" outlineLevel="1" x14ac:dyDescent="0.25">
      <c r="B1540" s="90" t="s">
        <v>1703</v>
      </c>
      <c r="C1540" s="94" t="s">
        <v>5126</v>
      </c>
      <c r="D1540" s="102" t="s">
        <v>2340</v>
      </c>
      <c r="E1540" s="123">
        <v>488.2</v>
      </c>
      <c r="F1540" s="20">
        <v>2976.53</v>
      </c>
      <c r="G1540" s="20">
        <f t="shared" si="24"/>
        <v>1453141.95</v>
      </c>
    </row>
    <row r="1541" spans="2:7" ht="57" outlineLevel="1" x14ac:dyDescent="0.25">
      <c r="B1541" s="90" t="s">
        <v>1704</v>
      </c>
      <c r="C1541" s="94" t="s">
        <v>5127</v>
      </c>
      <c r="D1541" s="102" t="s">
        <v>2340</v>
      </c>
      <c r="E1541" s="123">
        <v>264.3</v>
      </c>
      <c r="F1541" s="20">
        <v>723.85</v>
      </c>
      <c r="G1541" s="20">
        <f t="shared" si="24"/>
        <v>191313.56</v>
      </c>
    </row>
    <row r="1542" spans="2:7" ht="57" outlineLevel="1" x14ac:dyDescent="0.25">
      <c r="B1542" s="90" t="s">
        <v>1705</v>
      </c>
      <c r="C1542" s="94" t="s">
        <v>5128</v>
      </c>
      <c r="D1542" s="102" t="s">
        <v>2340</v>
      </c>
      <c r="E1542" s="123">
        <v>264.3</v>
      </c>
      <c r="F1542" s="20">
        <v>92.63</v>
      </c>
      <c r="G1542" s="20">
        <f t="shared" si="24"/>
        <v>24482.11</v>
      </c>
    </row>
    <row r="1543" spans="2:7" ht="42.75" outlineLevel="1" x14ac:dyDescent="0.25">
      <c r="B1543" s="90" t="s">
        <v>1706</v>
      </c>
      <c r="C1543" s="94" t="s">
        <v>5129</v>
      </c>
      <c r="D1543" s="23" t="s">
        <v>3287</v>
      </c>
      <c r="E1543" s="123">
        <v>15.9</v>
      </c>
      <c r="F1543" s="20">
        <v>13227.7</v>
      </c>
      <c r="G1543" s="20">
        <f t="shared" si="24"/>
        <v>210320.43</v>
      </c>
    </row>
    <row r="1544" spans="2:7" ht="28.5" outlineLevel="1" x14ac:dyDescent="0.25">
      <c r="B1544" s="90" t="s">
        <v>1707</v>
      </c>
      <c r="C1544" s="94" t="s">
        <v>5130</v>
      </c>
      <c r="D1544" s="93" t="s">
        <v>3288</v>
      </c>
      <c r="E1544" s="123">
        <v>211.3</v>
      </c>
      <c r="F1544" s="20">
        <v>878.55</v>
      </c>
      <c r="G1544" s="20">
        <f t="shared" si="24"/>
        <v>185637.62</v>
      </c>
    </row>
    <row r="1545" spans="2:7" ht="28.5" outlineLevel="1" x14ac:dyDescent="0.25">
      <c r="B1545" s="90" t="s">
        <v>1708</v>
      </c>
      <c r="C1545" s="94" t="s">
        <v>5131</v>
      </c>
      <c r="D1545" s="93" t="s">
        <v>3288</v>
      </c>
      <c r="E1545" s="123">
        <v>96.1</v>
      </c>
      <c r="F1545" s="20">
        <v>2107.0100000000002</v>
      </c>
      <c r="G1545" s="20">
        <f t="shared" si="24"/>
        <v>202483.66</v>
      </c>
    </row>
    <row r="1546" spans="2:7" ht="42.75" outlineLevel="1" x14ac:dyDescent="0.25">
      <c r="B1546" s="90" t="s">
        <v>1709</v>
      </c>
      <c r="C1546" s="94" t="s">
        <v>5132</v>
      </c>
      <c r="D1546" s="23" t="s">
        <v>2757</v>
      </c>
      <c r="E1546" s="123">
        <v>16</v>
      </c>
      <c r="F1546" s="20">
        <v>6946.42</v>
      </c>
      <c r="G1546" s="20">
        <f t="shared" si="24"/>
        <v>111142.72</v>
      </c>
    </row>
    <row r="1547" spans="2:7" ht="57" outlineLevel="1" x14ac:dyDescent="0.25">
      <c r="B1547" s="90" t="s">
        <v>1710</v>
      </c>
      <c r="C1547" s="94" t="s">
        <v>5133</v>
      </c>
      <c r="D1547" s="93" t="s">
        <v>3288</v>
      </c>
      <c r="E1547" s="123">
        <v>129.9</v>
      </c>
      <c r="F1547" s="20">
        <v>8003.95</v>
      </c>
      <c r="G1547" s="20">
        <f t="shared" si="24"/>
        <v>1039713.11</v>
      </c>
    </row>
    <row r="1548" spans="2:7" ht="42.75" outlineLevel="1" x14ac:dyDescent="0.25">
      <c r="B1548" s="90" t="s">
        <v>1711</v>
      </c>
      <c r="C1548" s="94" t="s">
        <v>5134</v>
      </c>
      <c r="D1548" s="23" t="s">
        <v>2339</v>
      </c>
      <c r="E1548" s="123">
        <v>129.9</v>
      </c>
      <c r="F1548" s="20">
        <v>5444.49</v>
      </c>
      <c r="G1548" s="20">
        <f t="shared" si="24"/>
        <v>707239.25</v>
      </c>
    </row>
    <row r="1549" spans="2:7" ht="42.75" outlineLevel="1" x14ac:dyDescent="0.25">
      <c r="B1549" s="90" t="s">
        <v>1712</v>
      </c>
      <c r="C1549" s="28" t="s">
        <v>5135</v>
      </c>
      <c r="D1549" s="93" t="s">
        <v>3288</v>
      </c>
      <c r="E1549" s="123">
        <v>18</v>
      </c>
      <c r="F1549" s="20">
        <v>135273.57</v>
      </c>
      <c r="G1549" s="20">
        <f t="shared" si="24"/>
        <v>2434924.2599999998</v>
      </c>
    </row>
    <row r="1550" spans="2:7" ht="42.75" outlineLevel="1" x14ac:dyDescent="0.25">
      <c r="B1550" s="90" t="s">
        <v>1713</v>
      </c>
      <c r="C1550" s="94" t="s">
        <v>5136</v>
      </c>
      <c r="D1550" s="93" t="s">
        <v>3288</v>
      </c>
      <c r="E1550" s="123">
        <v>96</v>
      </c>
      <c r="F1550" s="20">
        <v>3936.95</v>
      </c>
      <c r="G1550" s="20">
        <f t="shared" si="24"/>
        <v>377947.2</v>
      </c>
    </row>
    <row r="1551" spans="2:7" outlineLevel="1" x14ac:dyDescent="0.25">
      <c r="B1551" s="90" t="s">
        <v>1714</v>
      </c>
      <c r="C1551" s="70" t="s">
        <v>1502</v>
      </c>
      <c r="D1551" s="90"/>
      <c r="E1551" s="123"/>
      <c r="F1551" s="20"/>
      <c r="G1551" s="20">
        <f t="shared" si="24"/>
        <v>0</v>
      </c>
    </row>
    <row r="1552" spans="2:7" ht="42.75" outlineLevel="1" x14ac:dyDescent="0.25">
      <c r="B1552" s="90" t="s">
        <v>1715</v>
      </c>
      <c r="C1552" s="94" t="s">
        <v>5137</v>
      </c>
      <c r="D1552" s="23" t="s">
        <v>3287</v>
      </c>
      <c r="E1552" s="123">
        <v>5.4</v>
      </c>
      <c r="F1552" s="20">
        <v>33494.949999999997</v>
      </c>
      <c r="G1552" s="20">
        <f t="shared" si="24"/>
        <v>180872.73</v>
      </c>
    </row>
    <row r="1553" spans="2:7" ht="42.75" outlineLevel="1" x14ac:dyDescent="0.25">
      <c r="B1553" s="90" t="s">
        <v>1716</v>
      </c>
      <c r="C1553" s="94" t="s">
        <v>5138</v>
      </c>
      <c r="D1553" s="23" t="s">
        <v>3287</v>
      </c>
      <c r="E1553" s="123">
        <v>74.2</v>
      </c>
      <c r="F1553" s="20">
        <v>33513.85</v>
      </c>
      <c r="G1553" s="20">
        <f t="shared" si="24"/>
        <v>2486727.67</v>
      </c>
    </row>
    <row r="1554" spans="2:7" ht="42.75" outlineLevel="1" x14ac:dyDescent="0.25">
      <c r="B1554" s="90" t="s">
        <v>1717</v>
      </c>
      <c r="C1554" s="94" t="s">
        <v>5139</v>
      </c>
      <c r="D1554" s="102" t="s">
        <v>2340</v>
      </c>
      <c r="E1554" s="123">
        <v>92</v>
      </c>
      <c r="F1554" s="20">
        <v>1609.34</v>
      </c>
      <c r="G1554" s="20">
        <f t="shared" si="24"/>
        <v>148059.28</v>
      </c>
    </row>
    <row r="1555" spans="2:7" ht="28.5" outlineLevel="1" x14ac:dyDescent="0.25">
      <c r="B1555" s="90" t="s">
        <v>1718</v>
      </c>
      <c r="C1555" s="94" t="s">
        <v>5140</v>
      </c>
      <c r="D1555" s="102" t="s">
        <v>2340</v>
      </c>
      <c r="E1555" s="123">
        <v>48</v>
      </c>
      <c r="F1555" s="20">
        <v>1550.74</v>
      </c>
      <c r="G1555" s="20">
        <f t="shared" si="24"/>
        <v>74435.520000000004</v>
      </c>
    </row>
    <row r="1556" spans="2:7" ht="28.5" outlineLevel="1" x14ac:dyDescent="0.25">
      <c r="B1556" s="90" t="s">
        <v>1719</v>
      </c>
      <c r="C1556" s="94" t="s">
        <v>5141</v>
      </c>
      <c r="D1556" s="23" t="s">
        <v>3287</v>
      </c>
      <c r="E1556" s="123">
        <v>2020</v>
      </c>
      <c r="F1556" s="20">
        <v>1407.86</v>
      </c>
      <c r="G1556" s="20">
        <f t="shared" si="24"/>
        <v>2843877.2</v>
      </c>
    </row>
    <row r="1557" spans="2:7" outlineLevel="1" x14ac:dyDescent="0.25">
      <c r="B1557" s="90" t="s">
        <v>1720</v>
      </c>
      <c r="C1557" s="103" t="s">
        <v>624</v>
      </c>
      <c r="D1557" s="90"/>
      <c r="E1557" s="123"/>
      <c r="F1557" s="20"/>
      <c r="G1557" s="20">
        <f t="shared" si="24"/>
        <v>0</v>
      </c>
    </row>
    <row r="1558" spans="2:7" ht="28.5" outlineLevel="1" x14ac:dyDescent="0.25">
      <c r="B1558" s="90" t="s">
        <v>1721</v>
      </c>
      <c r="C1558" s="94" t="s">
        <v>5142</v>
      </c>
      <c r="D1558" s="23" t="s">
        <v>3287</v>
      </c>
      <c r="E1558" s="123">
        <v>13.464</v>
      </c>
      <c r="F1558" s="20">
        <v>25454.080000000002</v>
      </c>
      <c r="G1558" s="20">
        <f t="shared" si="24"/>
        <v>342713.73</v>
      </c>
    </row>
    <row r="1559" spans="2:7" ht="28.5" outlineLevel="1" x14ac:dyDescent="0.25">
      <c r="B1559" s="90" t="s">
        <v>1722</v>
      </c>
      <c r="C1559" s="94" t="s">
        <v>5143</v>
      </c>
      <c r="D1559" s="102" t="s">
        <v>2340</v>
      </c>
      <c r="E1559" s="123">
        <v>113.4</v>
      </c>
      <c r="F1559" s="20">
        <v>1109.31</v>
      </c>
      <c r="G1559" s="20">
        <f t="shared" si="24"/>
        <v>125795.75</v>
      </c>
    </row>
    <row r="1560" spans="2:7" ht="42.75" outlineLevel="1" x14ac:dyDescent="0.25">
      <c r="B1560" s="90" t="s">
        <v>1723</v>
      </c>
      <c r="C1560" s="94" t="s">
        <v>5144</v>
      </c>
      <c r="D1560" s="91" t="s">
        <v>1124</v>
      </c>
      <c r="E1560" s="123">
        <v>1.79</v>
      </c>
      <c r="F1560" s="20">
        <v>162543.04000000001</v>
      </c>
      <c r="G1560" s="20">
        <f t="shared" si="24"/>
        <v>290952.03999999998</v>
      </c>
    </row>
    <row r="1561" spans="2:7" outlineLevel="1" x14ac:dyDescent="0.25">
      <c r="B1561" s="90" t="s">
        <v>1724</v>
      </c>
      <c r="C1561" s="103" t="s">
        <v>1197</v>
      </c>
      <c r="D1561" s="90"/>
      <c r="E1561" s="123"/>
      <c r="F1561" s="20"/>
      <c r="G1561" s="20">
        <f t="shared" si="24"/>
        <v>0</v>
      </c>
    </row>
    <row r="1562" spans="2:7" ht="42.75" outlineLevel="1" x14ac:dyDescent="0.25">
      <c r="B1562" s="90" t="s">
        <v>1725</v>
      </c>
      <c r="C1562" s="94" t="s">
        <v>5145</v>
      </c>
      <c r="D1562" s="23" t="s">
        <v>3287</v>
      </c>
      <c r="E1562" s="123">
        <v>38.799999999999997</v>
      </c>
      <c r="F1562" s="20">
        <v>105834.45</v>
      </c>
      <c r="G1562" s="20">
        <f t="shared" si="24"/>
        <v>4106376.66</v>
      </c>
    </row>
    <row r="1563" spans="2:7" ht="42.75" outlineLevel="1" x14ac:dyDescent="0.25">
      <c r="B1563" s="90" t="s">
        <v>1726</v>
      </c>
      <c r="C1563" s="94" t="s">
        <v>5146</v>
      </c>
      <c r="D1563" s="23" t="s">
        <v>3287</v>
      </c>
      <c r="E1563" s="123">
        <v>135.4</v>
      </c>
      <c r="F1563" s="20">
        <v>21627.9</v>
      </c>
      <c r="G1563" s="20">
        <f t="shared" si="24"/>
        <v>2928417.66</v>
      </c>
    </row>
    <row r="1564" spans="2:7" ht="42.75" outlineLevel="1" x14ac:dyDescent="0.25">
      <c r="B1564" s="90" t="s">
        <v>1727</v>
      </c>
      <c r="C1564" s="94" t="s">
        <v>5147</v>
      </c>
      <c r="D1564" s="23" t="s">
        <v>3287</v>
      </c>
      <c r="E1564" s="123">
        <v>5130</v>
      </c>
      <c r="F1564" s="20">
        <v>2073.31</v>
      </c>
      <c r="G1564" s="20">
        <f t="shared" si="24"/>
        <v>10636080.300000001</v>
      </c>
    </row>
    <row r="1565" spans="2:7" ht="42.75" outlineLevel="1" x14ac:dyDescent="0.25">
      <c r="B1565" s="90" t="s">
        <v>1728</v>
      </c>
      <c r="C1565" s="94" t="s">
        <v>5148</v>
      </c>
      <c r="D1565" s="23" t="s">
        <v>3287</v>
      </c>
      <c r="E1565" s="123">
        <v>340</v>
      </c>
      <c r="F1565" s="20">
        <v>4431.78</v>
      </c>
      <c r="G1565" s="20">
        <f t="shared" si="24"/>
        <v>1506805.2</v>
      </c>
    </row>
    <row r="1566" spans="2:7" ht="42.75" outlineLevel="1" x14ac:dyDescent="0.25">
      <c r="B1566" s="90" t="s">
        <v>1729</v>
      </c>
      <c r="C1566" s="94" t="s">
        <v>5149</v>
      </c>
      <c r="D1566" s="93" t="s">
        <v>3288</v>
      </c>
      <c r="E1566" s="123">
        <v>81</v>
      </c>
      <c r="F1566" s="20">
        <v>3447.8</v>
      </c>
      <c r="G1566" s="20">
        <f t="shared" si="24"/>
        <v>279271.8</v>
      </c>
    </row>
    <row r="1567" spans="2:7" outlineLevel="1" x14ac:dyDescent="0.25">
      <c r="B1567" s="90" t="s">
        <v>1730</v>
      </c>
      <c r="C1567" s="94" t="s">
        <v>1198</v>
      </c>
      <c r="D1567" s="102" t="s">
        <v>2340</v>
      </c>
      <c r="E1567" s="123">
        <v>366</v>
      </c>
      <c r="F1567" s="20">
        <v>68.75</v>
      </c>
      <c r="G1567" s="20">
        <f t="shared" si="24"/>
        <v>25162.5</v>
      </c>
    </row>
    <row r="1568" spans="2:7" outlineLevel="1" x14ac:dyDescent="0.2">
      <c r="B1568" s="90" t="s">
        <v>1731</v>
      </c>
      <c r="C1568" s="103" t="s">
        <v>1199</v>
      </c>
      <c r="D1568" s="91"/>
      <c r="E1568" s="123"/>
      <c r="F1568" s="126"/>
      <c r="G1568" s="20">
        <f t="shared" si="24"/>
        <v>0</v>
      </c>
    </row>
    <row r="1569" spans="2:7" ht="28.5" outlineLevel="1" x14ac:dyDescent="0.25">
      <c r="B1569" s="90" t="s">
        <v>1732</v>
      </c>
      <c r="C1569" s="94" t="s">
        <v>5150</v>
      </c>
      <c r="D1569" s="23" t="s">
        <v>3287</v>
      </c>
      <c r="E1569" s="123">
        <v>43665</v>
      </c>
      <c r="F1569" s="20">
        <v>1481.69</v>
      </c>
      <c r="G1569" s="20">
        <f t="shared" si="24"/>
        <v>64697993.850000001</v>
      </c>
    </row>
    <row r="1570" spans="2:7" ht="42.75" outlineLevel="1" x14ac:dyDescent="0.25">
      <c r="B1570" s="90" t="s">
        <v>1733</v>
      </c>
      <c r="C1570" s="94" t="s">
        <v>5151</v>
      </c>
      <c r="D1570" s="102" t="s">
        <v>2340</v>
      </c>
      <c r="E1570" s="123">
        <v>5950</v>
      </c>
      <c r="F1570" s="20">
        <v>68.010000000000005</v>
      </c>
      <c r="G1570" s="20">
        <f t="shared" si="24"/>
        <v>404659.5</v>
      </c>
    </row>
    <row r="1571" spans="2:7" ht="28.5" outlineLevel="1" x14ac:dyDescent="0.25">
      <c r="B1571" s="90" t="s">
        <v>1734</v>
      </c>
      <c r="C1571" s="94" t="s">
        <v>5152</v>
      </c>
      <c r="D1571" s="102" t="s">
        <v>2340</v>
      </c>
      <c r="E1571" s="123">
        <v>2483</v>
      </c>
      <c r="F1571" s="20">
        <v>768.57</v>
      </c>
      <c r="G1571" s="20">
        <f t="shared" si="24"/>
        <v>1908359.31</v>
      </c>
    </row>
    <row r="1572" spans="2:7" ht="28.5" outlineLevel="1" x14ac:dyDescent="0.25">
      <c r="B1572" s="90" t="s">
        <v>1735</v>
      </c>
      <c r="C1572" s="94" t="s">
        <v>5153</v>
      </c>
      <c r="D1572" s="102" t="s">
        <v>2340</v>
      </c>
      <c r="E1572" s="123">
        <v>1840</v>
      </c>
      <c r="F1572" s="20">
        <v>741.79</v>
      </c>
      <c r="G1572" s="20">
        <f t="shared" si="24"/>
        <v>1364893.6</v>
      </c>
    </row>
    <row r="1573" spans="2:7" ht="28.5" outlineLevel="1" x14ac:dyDescent="0.25">
      <c r="B1573" s="90" t="s">
        <v>1736</v>
      </c>
      <c r="C1573" s="94" t="s">
        <v>5154</v>
      </c>
      <c r="D1573" s="93" t="s">
        <v>3288</v>
      </c>
      <c r="E1573" s="123">
        <v>372</v>
      </c>
      <c r="F1573" s="20">
        <v>3298.12</v>
      </c>
      <c r="G1573" s="20">
        <f t="shared" si="24"/>
        <v>1226900.6399999999</v>
      </c>
    </row>
    <row r="1574" spans="2:7" ht="28.5" outlineLevel="1" x14ac:dyDescent="0.25">
      <c r="B1574" s="90" t="s">
        <v>1737</v>
      </c>
      <c r="C1574" s="94" t="s">
        <v>5155</v>
      </c>
      <c r="D1574" s="93" t="s">
        <v>3288</v>
      </c>
      <c r="E1574" s="123">
        <v>48</v>
      </c>
      <c r="F1574" s="20">
        <v>3950.43</v>
      </c>
      <c r="G1574" s="20">
        <f t="shared" si="24"/>
        <v>189620.64</v>
      </c>
    </row>
    <row r="1575" spans="2:7" ht="28.5" outlineLevel="1" x14ac:dyDescent="0.25">
      <c r="B1575" s="90" t="s">
        <v>1738</v>
      </c>
      <c r="C1575" s="94" t="s">
        <v>5156</v>
      </c>
      <c r="D1575" s="93" t="s">
        <v>3288</v>
      </c>
      <c r="E1575" s="123">
        <v>48</v>
      </c>
      <c r="F1575" s="20">
        <v>3476.26</v>
      </c>
      <c r="G1575" s="20">
        <f t="shared" si="24"/>
        <v>166860.48000000001</v>
      </c>
    </row>
    <row r="1576" spans="2:7" ht="28.5" outlineLevel="1" x14ac:dyDescent="0.25">
      <c r="B1576" s="90" t="s">
        <v>1739</v>
      </c>
      <c r="C1576" s="94" t="s">
        <v>5157</v>
      </c>
      <c r="D1576" s="23" t="s">
        <v>2757</v>
      </c>
      <c r="E1576" s="123">
        <v>17</v>
      </c>
      <c r="F1576" s="20">
        <v>396.94</v>
      </c>
      <c r="G1576" s="20">
        <f t="shared" si="24"/>
        <v>6747.98</v>
      </c>
    </row>
    <row r="1577" spans="2:7" ht="28.5" outlineLevel="1" x14ac:dyDescent="0.25">
      <c r="B1577" s="90" t="s">
        <v>1740</v>
      </c>
      <c r="C1577" s="103" t="s">
        <v>1201</v>
      </c>
      <c r="D1577" s="88"/>
      <c r="E1577" s="137"/>
      <c r="F1577" s="88"/>
      <c r="G1577" s="20">
        <f t="shared" si="24"/>
        <v>0</v>
      </c>
    </row>
    <row r="1578" spans="2:7" ht="28.5" outlineLevel="1" x14ac:dyDescent="0.2">
      <c r="B1578" s="90" t="s">
        <v>1741</v>
      </c>
      <c r="C1578" s="103" t="s">
        <v>3871</v>
      </c>
      <c r="D1578" s="90"/>
      <c r="E1578" s="123"/>
      <c r="F1578" s="126"/>
      <c r="G1578" s="20">
        <f t="shared" si="24"/>
        <v>0</v>
      </c>
    </row>
    <row r="1579" spans="2:7" outlineLevel="1" x14ac:dyDescent="0.2">
      <c r="B1579" s="90" t="s">
        <v>1742</v>
      </c>
      <c r="C1579" s="103" t="s">
        <v>3000</v>
      </c>
      <c r="D1579" s="90"/>
      <c r="E1579" s="123"/>
      <c r="F1579" s="126"/>
      <c r="G1579" s="20">
        <f t="shared" si="24"/>
        <v>0</v>
      </c>
    </row>
    <row r="1580" spans="2:7" ht="28.5" outlineLevel="1" x14ac:dyDescent="0.25">
      <c r="B1580" s="90" t="s">
        <v>1743</v>
      </c>
      <c r="C1580" s="94" t="s">
        <v>5158</v>
      </c>
      <c r="D1580" s="23" t="s">
        <v>3287</v>
      </c>
      <c r="E1580" s="123">
        <v>89.1</v>
      </c>
      <c r="F1580" s="20">
        <v>61504.71</v>
      </c>
      <c r="G1580" s="20">
        <f t="shared" si="24"/>
        <v>5480069.6600000001</v>
      </c>
    </row>
    <row r="1581" spans="2:7" ht="28.5" outlineLevel="1" x14ac:dyDescent="0.25">
      <c r="B1581" s="90" t="s">
        <v>1744</v>
      </c>
      <c r="C1581" s="94" t="s">
        <v>5159</v>
      </c>
      <c r="D1581" s="23" t="s">
        <v>3287</v>
      </c>
      <c r="E1581" s="123">
        <v>109.7</v>
      </c>
      <c r="F1581" s="20">
        <v>17360.650000000001</v>
      </c>
      <c r="G1581" s="20">
        <f t="shared" si="24"/>
        <v>1904463.31</v>
      </c>
    </row>
    <row r="1582" spans="2:7" ht="28.5" outlineLevel="1" x14ac:dyDescent="0.25">
      <c r="B1582" s="90" t="s">
        <v>1745</v>
      </c>
      <c r="C1582" s="94" t="s">
        <v>5160</v>
      </c>
      <c r="D1582" s="23" t="s">
        <v>3287</v>
      </c>
      <c r="E1582" s="123">
        <v>30.3</v>
      </c>
      <c r="F1582" s="20">
        <v>56579.67</v>
      </c>
      <c r="G1582" s="20">
        <f t="shared" si="24"/>
        <v>1714364</v>
      </c>
    </row>
    <row r="1583" spans="2:7" ht="42.75" outlineLevel="1" x14ac:dyDescent="0.25">
      <c r="B1583" s="90" t="s">
        <v>1746</v>
      </c>
      <c r="C1583" s="94" t="s">
        <v>5161</v>
      </c>
      <c r="D1583" s="23" t="s">
        <v>3287</v>
      </c>
      <c r="E1583" s="123">
        <v>41.7</v>
      </c>
      <c r="F1583" s="20">
        <v>58264.77</v>
      </c>
      <c r="G1583" s="20">
        <f t="shared" si="24"/>
        <v>2429640.91</v>
      </c>
    </row>
    <row r="1584" spans="2:7" ht="28.5" outlineLevel="1" x14ac:dyDescent="0.25">
      <c r="B1584" s="90" t="s">
        <v>1747</v>
      </c>
      <c r="C1584" s="94" t="s">
        <v>5162</v>
      </c>
      <c r="D1584" s="102" t="s">
        <v>2340</v>
      </c>
      <c r="E1584" s="123">
        <v>153</v>
      </c>
      <c r="F1584" s="20">
        <v>1109.5</v>
      </c>
      <c r="G1584" s="20">
        <f t="shared" si="24"/>
        <v>169753.5</v>
      </c>
    </row>
    <row r="1585" spans="2:7" ht="28.5" outlineLevel="1" x14ac:dyDescent="0.25">
      <c r="B1585" s="90" t="s">
        <v>1748</v>
      </c>
      <c r="C1585" s="94" t="s">
        <v>5163</v>
      </c>
      <c r="D1585" s="102" t="s">
        <v>2340</v>
      </c>
      <c r="E1585" s="123">
        <v>268</v>
      </c>
      <c r="F1585" s="20">
        <v>1007.1</v>
      </c>
      <c r="G1585" s="20">
        <f t="shared" si="24"/>
        <v>269902.8</v>
      </c>
    </row>
    <row r="1586" spans="2:7" ht="28.5" outlineLevel="1" x14ac:dyDescent="0.25">
      <c r="B1586" s="90" t="s">
        <v>1749</v>
      </c>
      <c r="C1586" s="94" t="s">
        <v>5164</v>
      </c>
      <c r="D1586" s="93" t="s">
        <v>3288</v>
      </c>
      <c r="E1586" s="123">
        <v>34</v>
      </c>
      <c r="F1586" s="20">
        <v>5846.79</v>
      </c>
      <c r="G1586" s="20">
        <f t="shared" si="24"/>
        <v>198790.86</v>
      </c>
    </row>
    <row r="1587" spans="2:7" outlineLevel="1" x14ac:dyDescent="0.25">
      <c r="B1587" s="90" t="s">
        <v>1750</v>
      </c>
      <c r="C1587" s="103" t="s">
        <v>1499</v>
      </c>
      <c r="D1587" s="90"/>
      <c r="E1587" s="123"/>
      <c r="F1587" s="20"/>
      <c r="G1587" s="20">
        <f t="shared" si="24"/>
        <v>0</v>
      </c>
    </row>
    <row r="1588" spans="2:7" ht="28.5" outlineLevel="1" x14ac:dyDescent="0.25">
      <c r="B1588" s="90" t="s">
        <v>1751</v>
      </c>
      <c r="C1588" s="94" t="s">
        <v>5165</v>
      </c>
      <c r="D1588" s="23" t="s">
        <v>3287</v>
      </c>
      <c r="E1588" s="123">
        <v>44.5</v>
      </c>
      <c r="F1588" s="20">
        <v>61248.74</v>
      </c>
      <c r="G1588" s="20">
        <f t="shared" si="24"/>
        <v>2725568.93</v>
      </c>
    </row>
    <row r="1589" spans="2:7" ht="28.5" outlineLevel="1" x14ac:dyDescent="0.25">
      <c r="B1589" s="90" t="s">
        <v>1752</v>
      </c>
      <c r="C1589" s="94" t="s">
        <v>5166</v>
      </c>
      <c r="D1589" s="23" t="s">
        <v>3287</v>
      </c>
      <c r="E1589" s="123">
        <v>54.9</v>
      </c>
      <c r="F1589" s="20">
        <v>17359.48</v>
      </c>
      <c r="G1589" s="20">
        <f t="shared" si="24"/>
        <v>953035.45</v>
      </c>
    </row>
    <row r="1590" spans="2:7" ht="28.5" outlineLevel="1" x14ac:dyDescent="0.25">
      <c r="B1590" s="90" t="s">
        <v>1753</v>
      </c>
      <c r="C1590" s="94" t="s">
        <v>5167</v>
      </c>
      <c r="D1590" s="23" t="s">
        <v>3287</v>
      </c>
      <c r="E1590" s="123">
        <v>12.4</v>
      </c>
      <c r="F1590" s="20">
        <v>80591.11</v>
      </c>
      <c r="G1590" s="20">
        <f t="shared" si="24"/>
        <v>999329.76</v>
      </c>
    </row>
    <row r="1591" spans="2:7" outlineLevel="1" x14ac:dyDescent="0.25">
      <c r="B1591" s="90" t="s">
        <v>1754</v>
      </c>
      <c r="C1591" s="94" t="s">
        <v>2352</v>
      </c>
      <c r="D1591" s="23" t="s">
        <v>3287</v>
      </c>
      <c r="E1591" s="123">
        <v>10.4</v>
      </c>
      <c r="F1591" s="20">
        <v>64549.1</v>
      </c>
      <c r="G1591" s="20">
        <f t="shared" si="24"/>
        <v>671310.64</v>
      </c>
    </row>
    <row r="1592" spans="2:7" ht="28.5" outlineLevel="1" x14ac:dyDescent="0.25">
      <c r="B1592" s="90" t="s">
        <v>1755</v>
      </c>
      <c r="C1592" s="94" t="s">
        <v>5168</v>
      </c>
      <c r="D1592" s="23" t="s">
        <v>3287</v>
      </c>
      <c r="E1592" s="123">
        <v>1.4</v>
      </c>
      <c r="F1592" s="20">
        <v>56080.9</v>
      </c>
      <c r="G1592" s="20">
        <f t="shared" si="24"/>
        <v>78513.259999999995</v>
      </c>
    </row>
    <row r="1593" spans="2:7" ht="28.5" outlineLevel="1" x14ac:dyDescent="0.25">
      <c r="B1593" s="90" t="s">
        <v>1756</v>
      </c>
      <c r="C1593" s="94" t="s">
        <v>5169</v>
      </c>
      <c r="D1593" s="102" t="s">
        <v>2340</v>
      </c>
      <c r="E1593" s="123">
        <v>101</v>
      </c>
      <c r="F1593" s="20">
        <v>1109.3800000000001</v>
      </c>
      <c r="G1593" s="20">
        <f t="shared" si="24"/>
        <v>112047.38</v>
      </c>
    </row>
    <row r="1594" spans="2:7" ht="28.5" outlineLevel="1" x14ac:dyDescent="0.25">
      <c r="B1594" s="90" t="s">
        <v>1757</v>
      </c>
      <c r="C1594" s="94" t="s">
        <v>5170</v>
      </c>
      <c r="D1594" s="102" t="s">
        <v>2340</v>
      </c>
      <c r="E1594" s="123">
        <v>95</v>
      </c>
      <c r="F1594" s="20">
        <v>1006.96</v>
      </c>
      <c r="G1594" s="20">
        <f t="shared" si="24"/>
        <v>95661.2</v>
      </c>
    </row>
    <row r="1595" spans="2:7" outlineLevel="1" x14ac:dyDescent="0.25">
      <c r="B1595" s="90" t="s">
        <v>1758</v>
      </c>
      <c r="C1595" s="103" t="s">
        <v>1500</v>
      </c>
      <c r="D1595" s="90"/>
      <c r="E1595" s="123"/>
      <c r="F1595" s="20"/>
      <c r="G1595" s="20">
        <f t="shared" ref="G1595:G1658" si="25">E1595*F1595</f>
        <v>0</v>
      </c>
    </row>
    <row r="1596" spans="2:7" ht="28.5" outlineLevel="1" x14ac:dyDescent="0.25">
      <c r="B1596" s="90" t="s">
        <v>1759</v>
      </c>
      <c r="C1596" s="94" t="s">
        <v>5171</v>
      </c>
      <c r="D1596" s="23" t="s">
        <v>2757</v>
      </c>
      <c r="E1596" s="123">
        <v>16</v>
      </c>
      <c r="F1596" s="20">
        <v>61095.93</v>
      </c>
      <c r="G1596" s="20">
        <f t="shared" si="25"/>
        <v>977534.88</v>
      </c>
    </row>
    <row r="1597" spans="2:7" ht="28.5" outlineLevel="1" x14ac:dyDescent="0.25">
      <c r="B1597" s="90" t="s">
        <v>1760</v>
      </c>
      <c r="C1597" s="94" t="s">
        <v>5172</v>
      </c>
      <c r="D1597" s="23" t="s">
        <v>2757</v>
      </c>
      <c r="E1597" s="123">
        <v>8</v>
      </c>
      <c r="F1597" s="20">
        <v>2257.56</v>
      </c>
      <c r="G1597" s="20">
        <f t="shared" si="25"/>
        <v>18060.48</v>
      </c>
    </row>
    <row r="1598" spans="2:7" ht="28.5" outlineLevel="1" x14ac:dyDescent="0.25">
      <c r="B1598" s="90" t="s">
        <v>1761</v>
      </c>
      <c r="C1598" s="94" t="s">
        <v>5173</v>
      </c>
      <c r="D1598" s="23" t="s">
        <v>2757</v>
      </c>
      <c r="E1598" s="123">
        <v>8</v>
      </c>
      <c r="F1598" s="20">
        <v>867360.64</v>
      </c>
      <c r="G1598" s="20">
        <f t="shared" si="25"/>
        <v>6938885.1200000001</v>
      </c>
    </row>
    <row r="1599" spans="2:7" ht="42.75" outlineLevel="1" x14ac:dyDescent="0.25">
      <c r="B1599" s="90" t="s">
        <v>1762</v>
      </c>
      <c r="C1599" s="94" t="s">
        <v>5174</v>
      </c>
      <c r="D1599" s="23" t="s">
        <v>3287</v>
      </c>
      <c r="E1599" s="123">
        <v>93.8</v>
      </c>
      <c r="F1599" s="20">
        <v>63080.81</v>
      </c>
      <c r="G1599" s="20">
        <f t="shared" si="25"/>
        <v>5916979.9800000004</v>
      </c>
    </row>
    <row r="1600" spans="2:7" ht="28.5" outlineLevel="1" x14ac:dyDescent="0.25">
      <c r="B1600" s="90" t="s">
        <v>1763</v>
      </c>
      <c r="C1600" s="94" t="s">
        <v>5175</v>
      </c>
      <c r="D1600" s="102" t="s">
        <v>2340</v>
      </c>
      <c r="E1600" s="123">
        <v>1163</v>
      </c>
      <c r="F1600" s="20">
        <v>979.69</v>
      </c>
      <c r="G1600" s="20">
        <f t="shared" si="25"/>
        <v>1139379.47</v>
      </c>
    </row>
    <row r="1601" spans="2:7" outlineLevel="1" x14ac:dyDescent="0.25">
      <c r="B1601" s="90" t="s">
        <v>1764</v>
      </c>
      <c r="C1601" s="70" t="s">
        <v>1501</v>
      </c>
      <c r="D1601" s="90"/>
      <c r="E1601" s="123"/>
      <c r="F1601" s="20"/>
      <c r="G1601" s="20">
        <f t="shared" si="25"/>
        <v>0</v>
      </c>
    </row>
    <row r="1602" spans="2:7" ht="28.5" outlineLevel="1" x14ac:dyDescent="0.25">
      <c r="B1602" s="90" t="s">
        <v>1765</v>
      </c>
      <c r="C1602" s="94" t="s">
        <v>5176</v>
      </c>
      <c r="D1602" s="102" t="s">
        <v>2340</v>
      </c>
      <c r="E1602" s="123">
        <v>488.2</v>
      </c>
      <c r="F1602" s="20">
        <v>2976.57</v>
      </c>
      <c r="G1602" s="20">
        <f t="shared" si="25"/>
        <v>1453161.47</v>
      </c>
    </row>
    <row r="1603" spans="2:7" ht="42.75" outlineLevel="1" x14ac:dyDescent="0.25">
      <c r="B1603" s="90" t="s">
        <v>1766</v>
      </c>
      <c r="C1603" s="94" t="s">
        <v>5177</v>
      </c>
      <c r="D1603" s="102" t="s">
        <v>2340</v>
      </c>
      <c r="E1603" s="123">
        <v>264.3</v>
      </c>
      <c r="F1603" s="20">
        <v>723.88</v>
      </c>
      <c r="G1603" s="20">
        <f t="shared" si="25"/>
        <v>191321.48</v>
      </c>
    </row>
    <row r="1604" spans="2:7" ht="42.75" outlineLevel="1" x14ac:dyDescent="0.25">
      <c r="B1604" s="90" t="s">
        <v>1767</v>
      </c>
      <c r="C1604" s="94" t="s">
        <v>5178</v>
      </c>
      <c r="D1604" s="102" t="s">
        <v>2340</v>
      </c>
      <c r="E1604" s="123">
        <v>264.3</v>
      </c>
      <c r="F1604" s="20">
        <v>92.63</v>
      </c>
      <c r="G1604" s="20">
        <f t="shared" si="25"/>
        <v>24482.11</v>
      </c>
    </row>
    <row r="1605" spans="2:7" ht="42.75" outlineLevel="1" x14ac:dyDescent="0.25">
      <c r="B1605" s="90" t="s">
        <v>1768</v>
      </c>
      <c r="C1605" s="94" t="s">
        <v>5179</v>
      </c>
      <c r="D1605" s="23" t="s">
        <v>3287</v>
      </c>
      <c r="E1605" s="123">
        <v>15.9</v>
      </c>
      <c r="F1605" s="20">
        <v>13227.7</v>
      </c>
      <c r="G1605" s="20">
        <f t="shared" si="25"/>
        <v>210320.43</v>
      </c>
    </row>
    <row r="1606" spans="2:7" ht="28.5" outlineLevel="1" x14ac:dyDescent="0.25">
      <c r="B1606" s="90" t="s">
        <v>1769</v>
      </c>
      <c r="C1606" s="94" t="s">
        <v>5180</v>
      </c>
      <c r="D1606" s="93" t="s">
        <v>3288</v>
      </c>
      <c r="E1606" s="123">
        <v>211.3</v>
      </c>
      <c r="F1606" s="20">
        <v>878.59</v>
      </c>
      <c r="G1606" s="20">
        <f t="shared" si="25"/>
        <v>185646.07</v>
      </c>
    </row>
    <row r="1607" spans="2:7" ht="28.5" outlineLevel="1" x14ac:dyDescent="0.25">
      <c r="B1607" s="90" t="s">
        <v>1770</v>
      </c>
      <c r="C1607" s="94" t="s">
        <v>5181</v>
      </c>
      <c r="D1607" s="93" t="s">
        <v>3288</v>
      </c>
      <c r="E1607" s="123">
        <v>96.1</v>
      </c>
      <c r="F1607" s="20">
        <v>2107.09</v>
      </c>
      <c r="G1607" s="20">
        <f t="shared" si="25"/>
        <v>202491.35</v>
      </c>
    </row>
    <row r="1608" spans="2:7" ht="28.5" outlineLevel="1" x14ac:dyDescent="0.25">
      <c r="B1608" s="90" t="s">
        <v>1771</v>
      </c>
      <c r="C1608" s="94" t="s">
        <v>5182</v>
      </c>
      <c r="D1608" s="23" t="s">
        <v>2757</v>
      </c>
      <c r="E1608" s="123">
        <v>16</v>
      </c>
      <c r="F1608" s="20">
        <v>6946.42</v>
      </c>
      <c r="G1608" s="20">
        <f t="shared" si="25"/>
        <v>111142.72</v>
      </c>
    </row>
    <row r="1609" spans="2:7" ht="42.75" outlineLevel="1" x14ac:dyDescent="0.25">
      <c r="B1609" s="90" t="s">
        <v>1772</v>
      </c>
      <c r="C1609" s="94" t="s">
        <v>5183</v>
      </c>
      <c r="D1609" s="93" t="s">
        <v>3288</v>
      </c>
      <c r="E1609" s="123">
        <v>129.9</v>
      </c>
      <c r="F1609" s="20">
        <v>8004.04</v>
      </c>
      <c r="G1609" s="20">
        <f t="shared" si="25"/>
        <v>1039724.8</v>
      </c>
    </row>
    <row r="1610" spans="2:7" ht="28.5" outlineLevel="1" x14ac:dyDescent="0.25">
      <c r="B1610" s="90" t="s">
        <v>1773</v>
      </c>
      <c r="C1610" s="94" t="s">
        <v>5184</v>
      </c>
      <c r="D1610" s="23" t="s">
        <v>2339</v>
      </c>
      <c r="E1610" s="123">
        <v>129.9</v>
      </c>
      <c r="F1610" s="20">
        <v>5451.13</v>
      </c>
      <c r="G1610" s="20">
        <f t="shared" si="25"/>
        <v>708101.79</v>
      </c>
    </row>
    <row r="1611" spans="2:7" ht="42.75" outlineLevel="1" x14ac:dyDescent="0.25">
      <c r="B1611" s="90" t="s">
        <v>1774</v>
      </c>
      <c r="C1611" s="28" t="s">
        <v>5185</v>
      </c>
      <c r="D1611" s="93" t="s">
        <v>3288</v>
      </c>
      <c r="E1611" s="123">
        <v>18</v>
      </c>
      <c r="F1611" s="20">
        <v>135274.5</v>
      </c>
      <c r="G1611" s="20">
        <f t="shared" si="25"/>
        <v>2434941</v>
      </c>
    </row>
    <row r="1612" spans="2:7" ht="28.5" outlineLevel="1" x14ac:dyDescent="0.25">
      <c r="B1612" s="90" t="s">
        <v>1775</v>
      </c>
      <c r="C1612" s="94" t="s">
        <v>5186</v>
      </c>
      <c r="D1612" s="93" t="s">
        <v>3288</v>
      </c>
      <c r="E1612" s="123">
        <v>96</v>
      </c>
      <c r="F1612" s="20">
        <v>3936.95</v>
      </c>
      <c r="G1612" s="20">
        <f t="shared" si="25"/>
        <v>377947.2</v>
      </c>
    </row>
    <row r="1613" spans="2:7" outlineLevel="1" x14ac:dyDescent="0.25">
      <c r="B1613" s="90" t="s">
        <v>1776</v>
      </c>
      <c r="C1613" s="70" t="s">
        <v>1502</v>
      </c>
      <c r="D1613" s="90"/>
      <c r="E1613" s="123"/>
      <c r="F1613" s="20"/>
      <c r="G1613" s="20">
        <f t="shared" si="25"/>
        <v>0</v>
      </c>
    </row>
    <row r="1614" spans="2:7" ht="28.5" outlineLevel="1" x14ac:dyDescent="0.25">
      <c r="B1614" s="90" t="s">
        <v>1777</v>
      </c>
      <c r="C1614" s="94" t="s">
        <v>5187</v>
      </c>
      <c r="D1614" s="23" t="s">
        <v>3287</v>
      </c>
      <c r="E1614" s="123">
        <v>5.4</v>
      </c>
      <c r="F1614" s="20">
        <v>33496.5</v>
      </c>
      <c r="G1614" s="20">
        <f t="shared" si="25"/>
        <v>180881.1</v>
      </c>
    </row>
    <row r="1615" spans="2:7" ht="28.5" outlineLevel="1" x14ac:dyDescent="0.25">
      <c r="B1615" s="90" t="s">
        <v>1778</v>
      </c>
      <c r="C1615" s="94" t="s">
        <v>5188</v>
      </c>
      <c r="D1615" s="23" t="s">
        <v>3287</v>
      </c>
      <c r="E1615" s="123">
        <v>74.2</v>
      </c>
      <c r="F1615" s="20">
        <v>33514.19</v>
      </c>
      <c r="G1615" s="20">
        <f t="shared" si="25"/>
        <v>2486752.9</v>
      </c>
    </row>
    <row r="1616" spans="2:7" ht="28.5" outlineLevel="1" x14ac:dyDescent="0.25">
      <c r="B1616" s="90" t="s">
        <v>1779</v>
      </c>
      <c r="C1616" s="94" t="s">
        <v>5189</v>
      </c>
      <c r="D1616" s="102" t="s">
        <v>2340</v>
      </c>
      <c r="E1616" s="123">
        <v>92</v>
      </c>
      <c r="F1616" s="20">
        <v>1609.43</v>
      </c>
      <c r="G1616" s="20">
        <f t="shared" si="25"/>
        <v>148067.56</v>
      </c>
    </row>
    <row r="1617" spans="2:7" ht="28.5" outlineLevel="1" x14ac:dyDescent="0.25">
      <c r="B1617" s="90" t="s">
        <v>1780</v>
      </c>
      <c r="C1617" s="94" t="s">
        <v>5190</v>
      </c>
      <c r="D1617" s="102" t="s">
        <v>2340</v>
      </c>
      <c r="E1617" s="123">
        <v>48</v>
      </c>
      <c r="F1617" s="20">
        <v>1550.74</v>
      </c>
      <c r="G1617" s="20">
        <f t="shared" si="25"/>
        <v>74435.520000000004</v>
      </c>
    </row>
    <row r="1618" spans="2:7" ht="28.5" outlineLevel="1" x14ac:dyDescent="0.25">
      <c r="B1618" s="90" t="s">
        <v>1781</v>
      </c>
      <c r="C1618" s="94" t="s">
        <v>5191</v>
      </c>
      <c r="D1618" s="23" t="s">
        <v>3287</v>
      </c>
      <c r="E1618" s="123">
        <v>2020</v>
      </c>
      <c r="F1618" s="20">
        <v>1407.87</v>
      </c>
      <c r="G1618" s="20">
        <f t="shared" si="25"/>
        <v>2843897.4</v>
      </c>
    </row>
    <row r="1619" spans="2:7" outlineLevel="1" x14ac:dyDescent="0.25">
      <c r="B1619" s="90" t="s">
        <v>1782</v>
      </c>
      <c r="C1619" s="103" t="s">
        <v>624</v>
      </c>
      <c r="D1619" s="90"/>
      <c r="E1619" s="123"/>
      <c r="F1619" s="20"/>
      <c r="G1619" s="20">
        <f t="shared" si="25"/>
        <v>0</v>
      </c>
    </row>
    <row r="1620" spans="2:7" outlineLevel="1" x14ac:dyDescent="0.25">
      <c r="B1620" s="90" t="s">
        <v>1783</v>
      </c>
      <c r="C1620" s="94" t="s">
        <v>5192</v>
      </c>
      <c r="D1620" s="23" t="s">
        <v>3287</v>
      </c>
      <c r="E1620" s="123">
        <v>13.464</v>
      </c>
      <c r="F1620" s="20">
        <v>25454.7</v>
      </c>
      <c r="G1620" s="20">
        <f t="shared" si="25"/>
        <v>342722.08</v>
      </c>
    </row>
    <row r="1621" spans="2:7" ht="28.5" outlineLevel="1" x14ac:dyDescent="0.25">
      <c r="B1621" s="90" t="s">
        <v>1784</v>
      </c>
      <c r="C1621" s="94" t="s">
        <v>5193</v>
      </c>
      <c r="D1621" s="102" t="s">
        <v>2340</v>
      </c>
      <c r="E1621" s="123">
        <v>113.4</v>
      </c>
      <c r="F1621" s="20">
        <v>1109.31</v>
      </c>
      <c r="G1621" s="20">
        <f t="shared" si="25"/>
        <v>125795.75</v>
      </c>
    </row>
    <row r="1622" spans="2:7" ht="28.5" outlineLevel="1" x14ac:dyDescent="0.25">
      <c r="B1622" s="90" t="s">
        <v>1785</v>
      </c>
      <c r="C1622" s="94" t="s">
        <v>5194</v>
      </c>
      <c r="D1622" s="91" t="s">
        <v>1124</v>
      </c>
      <c r="E1622" s="123">
        <v>1.79</v>
      </c>
      <c r="F1622" s="20">
        <v>162547.73000000001</v>
      </c>
      <c r="G1622" s="20">
        <f t="shared" si="25"/>
        <v>290960.44</v>
      </c>
    </row>
    <row r="1623" spans="2:7" outlineLevel="1" x14ac:dyDescent="0.25">
      <c r="B1623" s="90" t="s">
        <v>1786</v>
      </c>
      <c r="C1623" s="103" t="s">
        <v>1197</v>
      </c>
      <c r="D1623" s="90"/>
      <c r="E1623" s="123"/>
      <c r="F1623" s="20"/>
      <c r="G1623" s="20">
        <f t="shared" si="25"/>
        <v>0</v>
      </c>
    </row>
    <row r="1624" spans="2:7" ht="28.5" outlineLevel="1" x14ac:dyDescent="0.25">
      <c r="B1624" s="90" t="s">
        <v>1787</v>
      </c>
      <c r="C1624" s="94" t="s">
        <v>5195</v>
      </c>
      <c r="D1624" s="23" t="s">
        <v>3287</v>
      </c>
      <c r="E1624" s="123">
        <v>38.799999999999997</v>
      </c>
      <c r="F1624" s="20">
        <v>105835.44</v>
      </c>
      <c r="G1624" s="20">
        <f t="shared" si="25"/>
        <v>4106415.07</v>
      </c>
    </row>
    <row r="1625" spans="2:7" ht="28.5" outlineLevel="1" x14ac:dyDescent="0.25">
      <c r="B1625" s="90" t="s">
        <v>1788</v>
      </c>
      <c r="C1625" s="94" t="s">
        <v>5196</v>
      </c>
      <c r="D1625" s="23" t="s">
        <v>3287</v>
      </c>
      <c r="E1625" s="123">
        <v>135.4</v>
      </c>
      <c r="F1625" s="20">
        <v>21628.15</v>
      </c>
      <c r="G1625" s="20">
        <f t="shared" si="25"/>
        <v>2928451.51</v>
      </c>
    </row>
    <row r="1626" spans="2:7" ht="28.5" outlineLevel="1" x14ac:dyDescent="0.25">
      <c r="B1626" s="90" t="s">
        <v>1789</v>
      </c>
      <c r="C1626" s="94" t="s">
        <v>5197</v>
      </c>
      <c r="D1626" s="23" t="s">
        <v>3287</v>
      </c>
      <c r="E1626" s="123">
        <v>5130</v>
      </c>
      <c r="F1626" s="20">
        <v>2073.35</v>
      </c>
      <c r="G1626" s="20">
        <f t="shared" si="25"/>
        <v>10636285.5</v>
      </c>
    </row>
    <row r="1627" spans="2:7" ht="28.5" outlineLevel="1" x14ac:dyDescent="0.25">
      <c r="B1627" s="90" t="s">
        <v>1790</v>
      </c>
      <c r="C1627" s="94" t="s">
        <v>5198</v>
      </c>
      <c r="D1627" s="23" t="s">
        <v>3287</v>
      </c>
      <c r="E1627" s="123">
        <v>340</v>
      </c>
      <c r="F1627" s="20">
        <v>4431.83</v>
      </c>
      <c r="G1627" s="20">
        <f t="shared" si="25"/>
        <v>1506822.2</v>
      </c>
    </row>
    <row r="1628" spans="2:7" ht="28.5" outlineLevel="1" x14ac:dyDescent="0.25">
      <c r="B1628" s="90" t="s">
        <v>1791</v>
      </c>
      <c r="C1628" s="94" t="s">
        <v>5199</v>
      </c>
      <c r="D1628" s="93" t="s">
        <v>3288</v>
      </c>
      <c r="E1628" s="123">
        <v>81</v>
      </c>
      <c r="F1628" s="20">
        <v>3447.8</v>
      </c>
      <c r="G1628" s="20">
        <f t="shared" si="25"/>
        <v>279271.8</v>
      </c>
    </row>
    <row r="1629" spans="2:7" ht="28.5" outlineLevel="1" x14ac:dyDescent="0.25">
      <c r="B1629" s="90" t="s">
        <v>1792</v>
      </c>
      <c r="C1629" s="94" t="s">
        <v>5200</v>
      </c>
      <c r="D1629" s="102" t="s">
        <v>2340</v>
      </c>
      <c r="E1629" s="123">
        <v>366</v>
      </c>
      <c r="F1629" s="20">
        <v>68.75</v>
      </c>
      <c r="G1629" s="20">
        <f t="shared" si="25"/>
        <v>25162.5</v>
      </c>
    </row>
    <row r="1630" spans="2:7" outlineLevel="1" x14ac:dyDescent="0.2">
      <c r="B1630" s="90" t="s">
        <v>1793</v>
      </c>
      <c r="C1630" s="103" t="s">
        <v>3872</v>
      </c>
      <c r="D1630" s="88"/>
      <c r="E1630" s="137"/>
      <c r="F1630" s="126"/>
      <c r="G1630" s="20">
        <f t="shared" si="25"/>
        <v>0</v>
      </c>
    </row>
    <row r="1631" spans="2:7" ht="28.5" outlineLevel="1" x14ac:dyDescent="0.25">
      <c r="B1631" s="90" t="s">
        <v>1794</v>
      </c>
      <c r="C1631" s="94" t="s">
        <v>5201</v>
      </c>
      <c r="D1631" s="23" t="s">
        <v>3287</v>
      </c>
      <c r="E1631" s="123">
        <v>41470</v>
      </c>
      <c r="F1631" s="20">
        <v>1460.19</v>
      </c>
      <c r="G1631" s="20">
        <f t="shared" si="25"/>
        <v>60554079.299999997</v>
      </c>
    </row>
    <row r="1632" spans="2:7" ht="42.75" outlineLevel="1" x14ac:dyDescent="0.25">
      <c r="B1632" s="90" t="s">
        <v>1795</v>
      </c>
      <c r="C1632" s="94" t="s">
        <v>5202</v>
      </c>
      <c r="D1632" s="102" t="s">
        <v>2340</v>
      </c>
      <c r="E1632" s="123">
        <v>5913</v>
      </c>
      <c r="F1632" s="20">
        <v>68.03</v>
      </c>
      <c r="G1632" s="20">
        <f t="shared" si="25"/>
        <v>402261.39</v>
      </c>
    </row>
    <row r="1633" spans="2:7" ht="28.5" outlineLevel="1" x14ac:dyDescent="0.25">
      <c r="B1633" s="90" t="s">
        <v>1796</v>
      </c>
      <c r="C1633" s="94" t="s">
        <v>5203</v>
      </c>
      <c r="D1633" s="102" t="s">
        <v>2340</v>
      </c>
      <c r="E1633" s="123">
        <v>2377</v>
      </c>
      <c r="F1633" s="20">
        <v>768.06</v>
      </c>
      <c r="G1633" s="20">
        <f t="shared" si="25"/>
        <v>1825678.62</v>
      </c>
    </row>
    <row r="1634" spans="2:7" ht="28.5" outlineLevel="1" x14ac:dyDescent="0.25">
      <c r="B1634" s="90" t="s">
        <v>1797</v>
      </c>
      <c r="C1634" s="94" t="s">
        <v>5204</v>
      </c>
      <c r="D1634" s="102" t="s">
        <v>2340</v>
      </c>
      <c r="E1634" s="123">
        <v>1806</v>
      </c>
      <c r="F1634" s="20">
        <v>741.51</v>
      </c>
      <c r="G1634" s="20">
        <f t="shared" si="25"/>
        <v>1339167.06</v>
      </c>
    </row>
    <row r="1635" spans="2:7" ht="28.5" outlineLevel="1" x14ac:dyDescent="0.25">
      <c r="B1635" s="90" t="s">
        <v>1798</v>
      </c>
      <c r="C1635" s="94" t="s">
        <v>5205</v>
      </c>
      <c r="D1635" s="93" t="s">
        <v>3288</v>
      </c>
      <c r="E1635" s="123">
        <v>404</v>
      </c>
      <c r="F1635" s="20">
        <v>3298.13</v>
      </c>
      <c r="G1635" s="20">
        <f t="shared" si="25"/>
        <v>1332444.52</v>
      </c>
    </row>
    <row r="1636" spans="2:7" ht="28.5" outlineLevel="1" x14ac:dyDescent="0.25">
      <c r="B1636" s="90" t="s">
        <v>1799</v>
      </c>
      <c r="C1636" s="94" t="s">
        <v>5206</v>
      </c>
      <c r="D1636" s="93" t="s">
        <v>3288</v>
      </c>
      <c r="E1636" s="123">
        <v>48</v>
      </c>
      <c r="F1636" s="20">
        <v>3951.12</v>
      </c>
      <c r="G1636" s="20">
        <f t="shared" si="25"/>
        <v>189653.76000000001</v>
      </c>
    </row>
    <row r="1637" spans="2:7" ht="28.5" outlineLevel="1" x14ac:dyDescent="0.25">
      <c r="B1637" s="90" t="s">
        <v>1800</v>
      </c>
      <c r="C1637" s="94" t="s">
        <v>5207</v>
      </c>
      <c r="D1637" s="93" t="s">
        <v>3288</v>
      </c>
      <c r="E1637" s="123">
        <v>48</v>
      </c>
      <c r="F1637" s="20">
        <v>3476.28</v>
      </c>
      <c r="G1637" s="20">
        <f t="shared" si="25"/>
        <v>166861.44</v>
      </c>
    </row>
    <row r="1638" spans="2:7" ht="28.5" outlineLevel="1" x14ac:dyDescent="0.25">
      <c r="B1638" s="90" t="s">
        <v>1801</v>
      </c>
      <c r="C1638" s="94" t="s">
        <v>5208</v>
      </c>
      <c r="D1638" s="23" t="s">
        <v>2757</v>
      </c>
      <c r="E1638" s="123">
        <v>21</v>
      </c>
      <c r="F1638" s="20">
        <v>395.55</v>
      </c>
      <c r="G1638" s="20">
        <f t="shared" si="25"/>
        <v>8306.5499999999993</v>
      </c>
    </row>
    <row r="1639" spans="2:7" ht="28.5" outlineLevel="1" x14ac:dyDescent="0.25">
      <c r="B1639" s="90" t="s">
        <v>1802</v>
      </c>
      <c r="C1639" s="103" t="s">
        <v>1202</v>
      </c>
      <c r="D1639" s="90"/>
      <c r="E1639" s="123"/>
      <c r="F1639" s="90"/>
      <c r="G1639" s="20">
        <f t="shared" si="25"/>
        <v>0</v>
      </c>
    </row>
    <row r="1640" spans="2:7" ht="28.5" outlineLevel="1" x14ac:dyDescent="0.2">
      <c r="B1640" s="90" t="s">
        <v>1803</v>
      </c>
      <c r="C1640" s="103" t="s">
        <v>3873</v>
      </c>
      <c r="D1640" s="90"/>
      <c r="E1640" s="123"/>
      <c r="F1640" s="126"/>
      <c r="G1640" s="20">
        <f t="shared" si="25"/>
        <v>0</v>
      </c>
    </row>
    <row r="1641" spans="2:7" outlineLevel="1" x14ac:dyDescent="0.2">
      <c r="B1641" s="90" t="s">
        <v>292</v>
      </c>
      <c r="C1641" s="103" t="s">
        <v>3000</v>
      </c>
      <c r="D1641" s="90"/>
      <c r="E1641" s="123"/>
      <c r="F1641" s="126"/>
      <c r="G1641" s="20">
        <f t="shared" si="25"/>
        <v>0</v>
      </c>
    </row>
    <row r="1642" spans="2:7" ht="28.5" outlineLevel="1" x14ac:dyDescent="0.25">
      <c r="B1642" s="90" t="s">
        <v>293</v>
      </c>
      <c r="C1642" s="94" t="s">
        <v>5209</v>
      </c>
      <c r="D1642" s="23" t="s">
        <v>3287</v>
      </c>
      <c r="E1642" s="123">
        <v>89.1</v>
      </c>
      <c r="F1642" s="20">
        <v>61225.71</v>
      </c>
      <c r="G1642" s="20">
        <f t="shared" si="25"/>
        <v>5455210.7599999998</v>
      </c>
    </row>
    <row r="1643" spans="2:7" ht="28.5" outlineLevel="1" x14ac:dyDescent="0.25">
      <c r="B1643" s="90" t="s">
        <v>294</v>
      </c>
      <c r="C1643" s="94" t="s">
        <v>5210</v>
      </c>
      <c r="D1643" s="23" t="s">
        <v>3287</v>
      </c>
      <c r="E1643" s="123">
        <v>109.7</v>
      </c>
      <c r="F1643" s="20">
        <v>17360.810000000001</v>
      </c>
      <c r="G1643" s="20">
        <f t="shared" si="25"/>
        <v>1904480.86</v>
      </c>
    </row>
    <row r="1644" spans="2:7" ht="28.5" outlineLevel="1" x14ac:dyDescent="0.25">
      <c r="B1644" s="90" t="s">
        <v>295</v>
      </c>
      <c r="C1644" s="94" t="s">
        <v>5211</v>
      </c>
      <c r="D1644" s="23" t="s">
        <v>3287</v>
      </c>
      <c r="E1644" s="123">
        <v>31.7</v>
      </c>
      <c r="F1644" s="20">
        <v>54081.41</v>
      </c>
      <c r="G1644" s="20">
        <f t="shared" si="25"/>
        <v>1714380.7</v>
      </c>
    </row>
    <row r="1645" spans="2:7" ht="42.75" outlineLevel="1" x14ac:dyDescent="0.25">
      <c r="B1645" s="90" t="s">
        <v>296</v>
      </c>
      <c r="C1645" s="94" t="s">
        <v>5213</v>
      </c>
      <c r="D1645" s="23" t="s">
        <v>3287</v>
      </c>
      <c r="E1645" s="123">
        <v>41.7</v>
      </c>
      <c r="F1645" s="20">
        <v>58265.37</v>
      </c>
      <c r="G1645" s="20">
        <f t="shared" si="25"/>
        <v>2429665.9300000002</v>
      </c>
    </row>
    <row r="1646" spans="2:7" ht="28.5" outlineLevel="1" x14ac:dyDescent="0.25">
      <c r="B1646" s="90" t="s">
        <v>297</v>
      </c>
      <c r="C1646" s="94" t="s">
        <v>5212</v>
      </c>
      <c r="D1646" s="102" t="s">
        <v>2340</v>
      </c>
      <c r="E1646" s="123">
        <v>153</v>
      </c>
      <c r="F1646" s="20">
        <v>1109.5</v>
      </c>
      <c r="G1646" s="20">
        <f t="shared" si="25"/>
        <v>169753.5</v>
      </c>
    </row>
    <row r="1647" spans="2:7" ht="28.5" outlineLevel="1" x14ac:dyDescent="0.25">
      <c r="B1647" s="90" t="s">
        <v>298</v>
      </c>
      <c r="C1647" s="94" t="s">
        <v>5214</v>
      </c>
      <c r="D1647" s="102" t="s">
        <v>2340</v>
      </c>
      <c r="E1647" s="123">
        <v>263</v>
      </c>
      <c r="F1647" s="20">
        <v>1007.05</v>
      </c>
      <c r="G1647" s="20">
        <f t="shared" si="25"/>
        <v>264854.15000000002</v>
      </c>
    </row>
    <row r="1648" spans="2:7" ht="28.5" outlineLevel="1" x14ac:dyDescent="0.25">
      <c r="B1648" s="90" t="s">
        <v>299</v>
      </c>
      <c r="C1648" s="94" t="s">
        <v>5215</v>
      </c>
      <c r="D1648" s="93" t="s">
        <v>3288</v>
      </c>
      <c r="E1648" s="123">
        <v>38</v>
      </c>
      <c r="F1648" s="20">
        <v>5616.05</v>
      </c>
      <c r="G1648" s="20">
        <f t="shared" si="25"/>
        <v>213409.9</v>
      </c>
    </row>
    <row r="1649" spans="2:7" outlineLevel="1" x14ac:dyDescent="0.25">
      <c r="B1649" s="90" t="s">
        <v>300</v>
      </c>
      <c r="C1649" s="103" t="s">
        <v>1499</v>
      </c>
      <c r="D1649" s="90"/>
      <c r="E1649" s="123"/>
      <c r="F1649" s="20"/>
      <c r="G1649" s="20">
        <f t="shared" si="25"/>
        <v>0</v>
      </c>
    </row>
    <row r="1650" spans="2:7" ht="28.5" outlineLevel="1" x14ac:dyDescent="0.25">
      <c r="B1650" s="90" t="s">
        <v>301</v>
      </c>
      <c r="C1650" s="94" t="s">
        <v>5216</v>
      </c>
      <c r="D1650" s="23" t="s">
        <v>3287</v>
      </c>
      <c r="E1650" s="123">
        <v>44.5</v>
      </c>
      <c r="F1650" s="20">
        <v>60786.57</v>
      </c>
      <c r="G1650" s="20">
        <f t="shared" si="25"/>
        <v>2705002.37</v>
      </c>
    </row>
    <row r="1651" spans="2:7" ht="28.5" outlineLevel="1" x14ac:dyDescent="0.25">
      <c r="B1651" s="90" t="s">
        <v>302</v>
      </c>
      <c r="C1651" s="94" t="s">
        <v>5217</v>
      </c>
      <c r="D1651" s="23" t="s">
        <v>3287</v>
      </c>
      <c r="E1651" s="123">
        <v>54.9</v>
      </c>
      <c r="F1651" s="20">
        <v>17359.64</v>
      </c>
      <c r="G1651" s="20">
        <f t="shared" si="25"/>
        <v>953044.24</v>
      </c>
    </row>
    <row r="1652" spans="2:7" ht="28.5" outlineLevel="1" x14ac:dyDescent="0.25">
      <c r="B1652" s="90" t="s">
        <v>303</v>
      </c>
      <c r="C1652" s="94" t="s">
        <v>5218</v>
      </c>
      <c r="D1652" s="23" t="s">
        <v>3287</v>
      </c>
      <c r="E1652" s="123">
        <v>12.4</v>
      </c>
      <c r="F1652" s="20">
        <v>78487.740000000005</v>
      </c>
      <c r="G1652" s="20">
        <f t="shared" si="25"/>
        <v>973247.98</v>
      </c>
    </row>
    <row r="1653" spans="2:7" ht="28.5" outlineLevel="1" x14ac:dyDescent="0.25">
      <c r="B1653" s="90" t="s">
        <v>304</v>
      </c>
      <c r="C1653" s="94" t="s">
        <v>5219</v>
      </c>
      <c r="D1653" s="23" t="s">
        <v>3287</v>
      </c>
      <c r="E1653" s="123">
        <v>10.4</v>
      </c>
      <c r="F1653" s="20">
        <v>64549.1</v>
      </c>
      <c r="G1653" s="20">
        <f t="shared" si="25"/>
        <v>671310.64</v>
      </c>
    </row>
    <row r="1654" spans="2:7" ht="28.5" outlineLevel="1" x14ac:dyDescent="0.25">
      <c r="B1654" s="90" t="s">
        <v>305</v>
      </c>
      <c r="C1654" s="94" t="s">
        <v>5220</v>
      </c>
      <c r="D1654" s="23" t="s">
        <v>3287</v>
      </c>
      <c r="E1654" s="123">
        <v>1.4</v>
      </c>
      <c r="F1654" s="20">
        <v>56080.9</v>
      </c>
      <c r="G1654" s="20">
        <f t="shared" si="25"/>
        <v>78513.259999999995</v>
      </c>
    </row>
    <row r="1655" spans="2:7" ht="28.5" outlineLevel="1" x14ac:dyDescent="0.25">
      <c r="B1655" s="90" t="s">
        <v>306</v>
      </c>
      <c r="C1655" s="94" t="s">
        <v>5221</v>
      </c>
      <c r="D1655" s="102" t="s">
        <v>2340</v>
      </c>
      <c r="E1655" s="123">
        <v>101</v>
      </c>
      <c r="F1655" s="20">
        <v>1109.3800000000001</v>
      </c>
      <c r="G1655" s="20">
        <f t="shared" si="25"/>
        <v>112047.38</v>
      </c>
    </row>
    <row r="1656" spans="2:7" ht="28.5" outlineLevel="1" x14ac:dyDescent="0.25">
      <c r="B1656" s="90" t="s">
        <v>307</v>
      </c>
      <c r="C1656" s="94" t="s">
        <v>5222</v>
      </c>
      <c r="D1656" s="102" t="s">
        <v>2340</v>
      </c>
      <c r="E1656" s="123">
        <v>92.2</v>
      </c>
      <c r="F1656" s="20">
        <v>1006.66</v>
      </c>
      <c r="G1656" s="20">
        <f t="shared" si="25"/>
        <v>92814.05</v>
      </c>
    </row>
    <row r="1657" spans="2:7" outlineLevel="1" x14ac:dyDescent="0.25">
      <c r="B1657" s="90" t="s">
        <v>308</v>
      </c>
      <c r="C1657" s="103" t="s">
        <v>1500</v>
      </c>
      <c r="D1657" s="90"/>
      <c r="E1657" s="123"/>
      <c r="F1657" s="20"/>
      <c r="G1657" s="20">
        <f t="shared" si="25"/>
        <v>0</v>
      </c>
    </row>
    <row r="1658" spans="2:7" ht="28.5" outlineLevel="1" x14ac:dyDescent="0.25">
      <c r="B1658" s="90" t="s">
        <v>309</v>
      </c>
      <c r="C1658" s="94" t="s">
        <v>5223</v>
      </c>
      <c r="D1658" s="23" t="s">
        <v>2757</v>
      </c>
      <c r="E1658" s="123">
        <v>16</v>
      </c>
      <c r="F1658" s="20">
        <v>61096.46</v>
      </c>
      <c r="G1658" s="20">
        <f t="shared" si="25"/>
        <v>977543.36</v>
      </c>
    </row>
    <row r="1659" spans="2:7" ht="28.5" outlineLevel="1" x14ac:dyDescent="0.25">
      <c r="B1659" s="90" t="s">
        <v>310</v>
      </c>
      <c r="C1659" s="94" t="s">
        <v>5224</v>
      </c>
      <c r="D1659" s="23" t="s">
        <v>2757</v>
      </c>
      <c r="E1659" s="123">
        <v>8</v>
      </c>
      <c r="F1659" s="20">
        <v>2257.56</v>
      </c>
      <c r="G1659" s="20">
        <f t="shared" ref="G1659:G1722" si="26">E1659*F1659</f>
        <v>18060.48</v>
      </c>
    </row>
    <row r="1660" spans="2:7" ht="28.5" outlineLevel="1" x14ac:dyDescent="0.25">
      <c r="B1660" s="90" t="s">
        <v>311</v>
      </c>
      <c r="C1660" s="94" t="s">
        <v>5225</v>
      </c>
      <c r="D1660" s="23" t="s">
        <v>2757</v>
      </c>
      <c r="E1660" s="123">
        <v>8</v>
      </c>
      <c r="F1660" s="20">
        <v>867369.87</v>
      </c>
      <c r="G1660" s="20">
        <f t="shared" si="26"/>
        <v>6938958.96</v>
      </c>
    </row>
    <row r="1661" spans="2:7" ht="42.75" outlineLevel="1" x14ac:dyDescent="0.25">
      <c r="B1661" s="90" t="s">
        <v>312</v>
      </c>
      <c r="C1661" s="94" t="s">
        <v>5226</v>
      </c>
      <c r="D1661" s="23" t="s">
        <v>3287</v>
      </c>
      <c r="E1661" s="123">
        <v>93.8</v>
      </c>
      <c r="F1661" s="20">
        <v>63081.25</v>
      </c>
      <c r="G1661" s="20">
        <f t="shared" si="26"/>
        <v>5917021.25</v>
      </c>
    </row>
    <row r="1662" spans="2:7" ht="28.5" outlineLevel="1" x14ac:dyDescent="0.25">
      <c r="B1662" s="90" t="s">
        <v>313</v>
      </c>
      <c r="C1662" s="94" t="s">
        <v>5227</v>
      </c>
      <c r="D1662" s="102" t="s">
        <v>2340</v>
      </c>
      <c r="E1662" s="123">
        <v>1163</v>
      </c>
      <c r="F1662" s="20">
        <v>979.69</v>
      </c>
      <c r="G1662" s="20">
        <f t="shared" si="26"/>
        <v>1139379.47</v>
      </c>
    </row>
    <row r="1663" spans="2:7" outlineLevel="1" x14ac:dyDescent="0.25">
      <c r="B1663" s="90" t="s">
        <v>314</v>
      </c>
      <c r="C1663" s="70" t="s">
        <v>1501</v>
      </c>
      <c r="D1663" s="90"/>
      <c r="E1663" s="123"/>
      <c r="F1663" s="20"/>
      <c r="G1663" s="20">
        <f t="shared" si="26"/>
        <v>0</v>
      </c>
    </row>
    <row r="1664" spans="2:7" ht="28.5" outlineLevel="1" x14ac:dyDescent="0.25">
      <c r="B1664" s="90" t="s">
        <v>315</v>
      </c>
      <c r="C1664" s="94" t="s">
        <v>5228</v>
      </c>
      <c r="D1664" s="102" t="s">
        <v>2340</v>
      </c>
      <c r="E1664" s="123">
        <v>488.2</v>
      </c>
      <c r="F1664" s="20">
        <v>2976.59</v>
      </c>
      <c r="G1664" s="20">
        <f t="shared" si="26"/>
        <v>1453171.24</v>
      </c>
    </row>
    <row r="1665" spans="2:7" ht="42.75" outlineLevel="1" x14ac:dyDescent="0.25">
      <c r="B1665" s="90" t="s">
        <v>316</v>
      </c>
      <c r="C1665" s="94" t="s">
        <v>5229</v>
      </c>
      <c r="D1665" s="102" t="s">
        <v>2340</v>
      </c>
      <c r="E1665" s="123">
        <v>264.3</v>
      </c>
      <c r="F1665" s="20">
        <v>723.88</v>
      </c>
      <c r="G1665" s="20">
        <f t="shared" si="26"/>
        <v>191321.48</v>
      </c>
    </row>
    <row r="1666" spans="2:7" ht="42.75" outlineLevel="1" x14ac:dyDescent="0.25">
      <c r="B1666" s="90" t="s">
        <v>317</v>
      </c>
      <c r="C1666" s="94" t="s">
        <v>5230</v>
      </c>
      <c r="D1666" s="102" t="s">
        <v>2340</v>
      </c>
      <c r="E1666" s="123">
        <v>264.3</v>
      </c>
      <c r="F1666" s="20">
        <v>92.63</v>
      </c>
      <c r="G1666" s="20">
        <f t="shared" si="26"/>
        <v>24482.11</v>
      </c>
    </row>
    <row r="1667" spans="2:7" ht="42.75" outlineLevel="1" x14ac:dyDescent="0.25">
      <c r="B1667" s="90" t="s">
        <v>318</v>
      </c>
      <c r="C1667" s="94" t="s">
        <v>5231</v>
      </c>
      <c r="D1667" s="23" t="s">
        <v>3287</v>
      </c>
      <c r="E1667" s="123">
        <v>15.9</v>
      </c>
      <c r="F1667" s="20">
        <v>13227.7</v>
      </c>
      <c r="G1667" s="20">
        <f t="shared" si="26"/>
        <v>210320.43</v>
      </c>
    </row>
    <row r="1668" spans="2:7" ht="28.5" outlineLevel="1" x14ac:dyDescent="0.25">
      <c r="B1668" s="90" t="s">
        <v>319</v>
      </c>
      <c r="C1668" s="94" t="s">
        <v>5232</v>
      </c>
      <c r="D1668" s="93" t="s">
        <v>3288</v>
      </c>
      <c r="E1668" s="123">
        <v>211.3</v>
      </c>
      <c r="F1668" s="20">
        <v>878.59</v>
      </c>
      <c r="G1668" s="20">
        <f t="shared" si="26"/>
        <v>185646.07</v>
      </c>
    </row>
    <row r="1669" spans="2:7" ht="28.5" outlineLevel="1" x14ac:dyDescent="0.25">
      <c r="B1669" s="90" t="s">
        <v>320</v>
      </c>
      <c r="C1669" s="94" t="s">
        <v>5233</v>
      </c>
      <c r="D1669" s="93" t="s">
        <v>3288</v>
      </c>
      <c r="E1669" s="123">
        <v>96.1</v>
      </c>
      <c r="F1669" s="20">
        <v>2107.09</v>
      </c>
      <c r="G1669" s="20">
        <f t="shared" si="26"/>
        <v>202491.35</v>
      </c>
    </row>
    <row r="1670" spans="2:7" ht="28.5" outlineLevel="1" x14ac:dyDescent="0.25">
      <c r="B1670" s="90" t="s">
        <v>321</v>
      </c>
      <c r="C1670" s="94" t="s">
        <v>5234</v>
      </c>
      <c r="D1670" s="23" t="s">
        <v>2757</v>
      </c>
      <c r="E1670" s="123">
        <v>16</v>
      </c>
      <c r="F1670" s="20">
        <v>6946.42</v>
      </c>
      <c r="G1670" s="20">
        <f t="shared" si="26"/>
        <v>111142.72</v>
      </c>
    </row>
    <row r="1671" spans="2:7" ht="42.75" outlineLevel="1" x14ac:dyDescent="0.25">
      <c r="B1671" s="90" t="s">
        <v>322</v>
      </c>
      <c r="C1671" s="94" t="s">
        <v>5235</v>
      </c>
      <c r="D1671" s="93" t="s">
        <v>3288</v>
      </c>
      <c r="E1671" s="123">
        <v>129.9</v>
      </c>
      <c r="F1671" s="20">
        <v>8004.14</v>
      </c>
      <c r="G1671" s="20">
        <f t="shared" si="26"/>
        <v>1039737.79</v>
      </c>
    </row>
    <row r="1672" spans="2:7" ht="28.5" outlineLevel="1" x14ac:dyDescent="0.25">
      <c r="B1672" s="90" t="s">
        <v>323</v>
      </c>
      <c r="C1672" s="94" t="s">
        <v>5236</v>
      </c>
      <c r="D1672" s="23" t="s">
        <v>2339</v>
      </c>
      <c r="E1672" s="123">
        <v>129.9</v>
      </c>
      <c r="F1672" s="20">
        <v>5451.19</v>
      </c>
      <c r="G1672" s="20">
        <f t="shared" si="26"/>
        <v>708109.58</v>
      </c>
    </row>
    <row r="1673" spans="2:7" ht="42.75" outlineLevel="1" x14ac:dyDescent="0.25">
      <c r="B1673" s="90" t="s">
        <v>324</v>
      </c>
      <c r="C1673" s="28" t="s">
        <v>5237</v>
      </c>
      <c r="D1673" s="93" t="s">
        <v>3288</v>
      </c>
      <c r="E1673" s="123">
        <v>18</v>
      </c>
      <c r="F1673" s="20">
        <v>135275.9</v>
      </c>
      <c r="G1673" s="20">
        <f t="shared" si="26"/>
        <v>2434966.2000000002</v>
      </c>
    </row>
    <row r="1674" spans="2:7" ht="28.5" outlineLevel="1" x14ac:dyDescent="0.25">
      <c r="B1674" s="90" t="s">
        <v>325</v>
      </c>
      <c r="C1674" s="94" t="s">
        <v>5238</v>
      </c>
      <c r="D1674" s="93" t="s">
        <v>3288</v>
      </c>
      <c r="E1674" s="123">
        <v>96</v>
      </c>
      <c r="F1674" s="20">
        <v>3937.04</v>
      </c>
      <c r="G1674" s="20">
        <f t="shared" si="26"/>
        <v>377955.84000000003</v>
      </c>
    </row>
    <row r="1675" spans="2:7" outlineLevel="1" x14ac:dyDescent="0.25">
      <c r="B1675" s="90" t="s">
        <v>326</v>
      </c>
      <c r="C1675" s="70" t="s">
        <v>1502</v>
      </c>
      <c r="D1675" s="90"/>
      <c r="E1675" s="123"/>
      <c r="F1675" s="20"/>
      <c r="G1675" s="20">
        <f t="shared" si="26"/>
        <v>0</v>
      </c>
    </row>
    <row r="1676" spans="2:7" ht="28.5" outlineLevel="1" x14ac:dyDescent="0.25">
      <c r="B1676" s="90" t="s">
        <v>327</v>
      </c>
      <c r="C1676" s="94" t="s">
        <v>5239</v>
      </c>
      <c r="D1676" s="23" t="s">
        <v>3287</v>
      </c>
      <c r="E1676" s="123">
        <v>5.4</v>
      </c>
      <c r="F1676" s="20">
        <v>33496.5</v>
      </c>
      <c r="G1676" s="20">
        <f t="shared" si="26"/>
        <v>180881.1</v>
      </c>
    </row>
    <row r="1677" spans="2:7" ht="28.5" outlineLevel="1" x14ac:dyDescent="0.25">
      <c r="B1677" s="90" t="s">
        <v>328</v>
      </c>
      <c r="C1677" s="94" t="s">
        <v>5240</v>
      </c>
      <c r="D1677" s="23" t="s">
        <v>3287</v>
      </c>
      <c r="E1677" s="123">
        <v>74.2</v>
      </c>
      <c r="F1677" s="20">
        <v>33514.53</v>
      </c>
      <c r="G1677" s="20">
        <f t="shared" si="26"/>
        <v>2486778.13</v>
      </c>
    </row>
    <row r="1678" spans="2:7" ht="28.5" outlineLevel="1" x14ac:dyDescent="0.25">
      <c r="B1678" s="90" t="s">
        <v>329</v>
      </c>
      <c r="C1678" s="94" t="s">
        <v>5241</v>
      </c>
      <c r="D1678" s="102" t="s">
        <v>2340</v>
      </c>
      <c r="E1678" s="123">
        <v>92</v>
      </c>
      <c r="F1678" s="20">
        <v>1609.43</v>
      </c>
      <c r="G1678" s="20">
        <f t="shared" si="26"/>
        <v>148067.56</v>
      </c>
    </row>
    <row r="1679" spans="2:7" ht="28.5" outlineLevel="1" x14ac:dyDescent="0.25">
      <c r="B1679" s="90" t="s">
        <v>330</v>
      </c>
      <c r="C1679" s="94" t="s">
        <v>5242</v>
      </c>
      <c r="D1679" s="102" t="s">
        <v>2340</v>
      </c>
      <c r="E1679" s="123">
        <v>48</v>
      </c>
      <c r="F1679" s="20">
        <v>1550.74</v>
      </c>
      <c r="G1679" s="20">
        <f t="shared" si="26"/>
        <v>74435.520000000004</v>
      </c>
    </row>
    <row r="1680" spans="2:7" ht="28.5" outlineLevel="1" x14ac:dyDescent="0.25">
      <c r="B1680" s="90" t="s">
        <v>331</v>
      </c>
      <c r="C1680" s="94" t="s">
        <v>5243</v>
      </c>
      <c r="D1680" s="23" t="s">
        <v>3287</v>
      </c>
      <c r="E1680" s="123">
        <v>2020</v>
      </c>
      <c r="F1680" s="20">
        <v>1407.88</v>
      </c>
      <c r="G1680" s="20">
        <f t="shared" si="26"/>
        <v>2843917.6</v>
      </c>
    </row>
    <row r="1681" spans="2:7" outlineLevel="1" x14ac:dyDescent="0.25">
      <c r="B1681" s="90" t="s">
        <v>332</v>
      </c>
      <c r="C1681" s="103" t="s">
        <v>624</v>
      </c>
      <c r="D1681" s="90"/>
      <c r="E1681" s="123"/>
      <c r="F1681" s="20"/>
      <c r="G1681" s="20">
        <f t="shared" si="26"/>
        <v>0</v>
      </c>
    </row>
    <row r="1682" spans="2:7" outlineLevel="1" x14ac:dyDescent="0.25">
      <c r="B1682" s="90" t="s">
        <v>333</v>
      </c>
      <c r="C1682" s="94" t="s">
        <v>5244</v>
      </c>
      <c r="D1682" s="23" t="s">
        <v>3287</v>
      </c>
      <c r="E1682" s="123">
        <v>13.464</v>
      </c>
      <c r="F1682" s="20">
        <v>25454.7</v>
      </c>
      <c r="G1682" s="20">
        <f t="shared" si="26"/>
        <v>342722.08</v>
      </c>
    </row>
    <row r="1683" spans="2:7" ht="28.5" outlineLevel="1" x14ac:dyDescent="0.25">
      <c r="B1683" s="90" t="s">
        <v>775</v>
      </c>
      <c r="C1683" s="94" t="s">
        <v>5245</v>
      </c>
      <c r="D1683" s="102" t="s">
        <v>2340</v>
      </c>
      <c r="E1683" s="123">
        <v>113.4</v>
      </c>
      <c r="F1683" s="20">
        <v>1109.31</v>
      </c>
      <c r="G1683" s="20">
        <f t="shared" si="26"/>
        <v>125795.75</v>
      </c>
    </row>
    <row r="1684" spans="2:7" ht="28.5" outlineLevel="1" x14ac:dyDescent="0.25">
      <c r="B1684" s="90" t="s">
        <v>776</v>
      </c>
      <c r="C1684" s="94" t="s">
        <v>5246</v>
      </c>
      <c r="D1684" s="91" t="s">
        <v>1124</v>
      </c>
      <c r="E1684" s="123">
        <v>1.79</v>
      </c>
      <c r="F1684" s="20">
        <v>162547.73000000001</v>
      </c>
      <c r="G1684" s="20">
        <f t="shared" si="26"/>
        <v>290960.44</v>
      </c>
    </row>
    <row r="1685" spans="2:7" outlineLevel="1" x14ac:dyDescent="0.25">
      <c r="B1685" s="90" t="s">
        <v>777</v>
      </c>
      <c r="C1685" s="103" t="s">
        <v>1197</v>
      </c>
      <c r="D1685" s="90"/>
      <c r="E1685" s="123"/>
      <c r="F1685" s="20"/>
      <c r="G1685" s="20">
        <f t="shared" si="26"/>
        <v>0</v>
      </c>
    </row>
    <row r="1686" spans="2:7" ht="28.5" outlineLevel="1" x14ac:dyDescent="0.25">
      <c r="B1686" s="90" t="s">
        <v>778</v>
      </c>
      <c r="C1686" s="94" t="s">
        <v>5247</v>
      </c>
      <c r="D1686" s="23" t="s">
        <v>3287</v>
      </c>
      <c r="E1686" s="123">
        <v>38.799999999999997</v>
      </c>
      <c r="F1686" s="20">
        <v>105836.83</v>
      </c>
      <c r="G1686" s="20">
        <f t="shared" si="26"/>
        <v>4106469</v>
      </c>
    </row>
    <row r="1687" spans="2:7" ht="28.5" outlineLevel="1" x14ac:dyDescent="0.25">
      <c r="B1687" s="90" t="s">
        <v>779</v>
      </c>
      <c r="C1687" s="157" t="s">
        <v>5248</v>
      </c>
      <c r="D1687" s="23" t="s">
        <v>3287</v>
      </c>
      <c r="E1687" s="123">
        <v>135.4</v>
      </c>
      <c r="F1687" s="20">
        <v>21628.400000000001</v>
      </c>
      <c r="G1687" s="20">
        <f t="shared" si="26"/>
        <v>2928485.36</v>
      </c>
    </row>
    <row r="1688" spans="2:7" ht="28.5" outlineLevel="1" x14ac:dyDescent="0.25">
      <c r="B1688" s="90" t="s">
        <v>780</v>
      </c>
      <c r="C1688" s="157" t="s">
        <v>5249</v>
      </c>
      <c r="D1688" s="23" t="s">
        <v>3287</v>
      </c>
      <c r="E1688" s="123">
        <v>5130</v>
      </c>
      <c r="F1688" s="20">
        <v>2073.36</v>
      </c>
      <c r="G1688" s="20">
        <f t="shared" si="26"/>
        <v>10636336.800000001</v>
      </c>
    </row>
    <row r="1689" spans="2:7" ht="28.5" outlineLevel="1" x14ac:dyDescent="0.25">
      <c r="B1689" s="90" t="s">
        <v>781</v>
      </c>
      <c r="C1689" s="157" t="s">
        <v>5250</v>
      </c>
      <c r="D1689" s="23" t="s">
        <v>3287</v>
      </c>
      <c r="E1689" s="123">
        <v>340</v>
      </c>
      <c r="F1689" s="20">
        <v>4431.88</v>
      </c>
      <c r="G1689" s="20">
        <f t="shared" si="26"/>
        <v>1506839.2</v>
      </c>
    </row>
    <row r="1690" spans="2:7" ht="28.5" outlineLevel="1" x14ac:dyDescent="0.25">
      <c r="B1690" s="90" t="s">
        <v>782</v>
      </c>
      <c r="C1690" s="157" t="s">
        <v>5251</v>
      </c>
      <c r="D1690" s="93" t="s">
        <v>3288</v>
      </c>
      <c r="E1690" s="123">
        <v>81</v>
      </c>
      <c r="F1690" s="20">
        <v>3447.9</v>
      </c>
      <c r="G1690" s="20">
        <f t="shared" si="26"/>
        <v>279279.90000000002</v>
      </c>
    </row>
    <row r="1691" spans="2:7" ht="28.5" outlineLevel="1" x14ac:dyDescent="0.25">
      <c r="B1691" s="90" t="s">
        <v>783</v>
      </c>
      <c r="C1691" s="157" t="s">
        <v>5252</v>
      </c>
      <c r="D1691" s="102" t="s">
        <v>2340</v>
      </c>
      <c r="E1691" s="123">
        <v>366</v>
      </c>
      <c r="F1691" s="20">
        <v>68.75</v>
      </c>
      <c r="G1691" s="20">
        <f t="shared" si="26"/>
        <v>25162.5</v>
      </c>
    </row>
    <row r="1692" spans="2:7" outlineLevel="1" x14ac:dyDescent="0.2">
      <c r="B1692" s="90" t="s">
        <v>784</v>
      </c>
      <c r="C1692" s="103" t="s">
        <v>1203</v>
      </c>
      <c r="D1692" s="90"/>
      <c r="E1692" s="123"/>
      <c r="F1692" s="126"/>
      <c r="G1692" s="20">
        <f t="shared" si="26"/>
        <v>0</v>
      </c>
    </row>
    <row r="1693" spans="2:7" ht="28.5" outlineLevel="1" x14ac:dyDescent="0.25">
      <c r="B1693" s="90" t="s">
        <v>417</v>
      </c>
      <c r="C1693" s="94" t="s">
        <v>5253</v>
      </c>
      <c r="D1693" s="23" t="s">
        <v>3287</v>
      </c>
      <c r="E1693" s="123">
        <v>32639</v>
      </c>
      <c r="F1693" s="20">
        <v>1499.15</v>
      </c>
      <c r="G1693" s="20">
        <f t="shared" si="26"/>
        <v>48930756.850000001</v>
      </c>
    </row>
    <row r="1694" spans="2:7" ht="28.5" outlineLevel="1" x14ac:dyDescent="0.25">
      <c r="B1694" s="90" t="s">
        <v>418</v>
      </c>
      <c r="C1694" s="94" t="s">
        <v>5254</v>
      </c>
      <c r="D1694" s="102" t="s">
        <v>2340</v>
      </c>
      <c r="E1694" s="123">
        <v>5792</v>
      </c>
      <c r="F1694" s="20">
        <v>70.849999999999994</v>
      </c>
      <c r="G1694" s="20">
        <f t="shared" si="26"/>
        <v>410363.2</v>
      </c>
    </row>
    <row r="1695" spans="2:7" outlineLevel="1" x14ac:dyDescent="0.25">
      <c r="B1695" s="90" t="s">
        <v>419</v>
      </c>
      <c r="C1695" s="103" t="s">
        <v>1204</v>
      </c>
      <c r="D1695" s="90"/>
      <c r="E1695" s="123"/>
      <c r="F1695" s="20"/>
      <c r="G1695" s="20">
        <f t="shared" si="26"/>
        <v>0</v>
      </c>
    </row>
    <row r="1696" spans="2:7" ht="42.75" outlineLevel="1" x14ac:dyDescent="0.25">
      <c r="B1696" s="90" t="s">
        <v>420</v>
      </c>
      <c r="C1696" s="94" t="s">
        <v>5255</v>
      </c>
      <c r="D1696" s="102" t="s">
        <v>2340</v>
      </c>
      <c r="E1696" s="123">
        <v>1621</v>
      </c>
      <c r="F1696" s="20">
        <v>691.9</v>
      </c>
      <c r="G1696" s="20">
        <f t="shared" si="26"/>
        <v>1121569.8999999999</v>
      </c>
    </row>
    <row r="1697" spans="2:7" ht="28.5" outlineLevel="1" x14ac:dyDescent="0.25">
      <c r="B1697" s="90" t="s">
        <v>421</v>
      </c>
      <c r="C1697" s="94" t="s">
        <v>5256</v>
      </c>
      <c r="D1697" s="102" t="s">
        <v>2340</v>
      </c>
      <c r="E1697" s="123">
        <v>1253.5</v>
      </c>
      <c r="F1697" s="20">
        <v>691.9</v>
      </c>
      <c r="G1697" s="20">
        <f t="shared" si="26"/>
        <v>867296.65</v>
      </c>
    </row>
    <row r="1698" spans="2:7" ht="42.75" outlineLevel="1" x14ac:dyDescent="0.25">
      <c r="B1698" s="90" t="s">
        <v>3809</v>
      </c>
      <c r="C1698" s="94" t="s">
        <v>5257</v>
      </c>
      <c r="D1698" s="93" t="s">
        <v>3288</v>
      </c>
      <c r="E1698" s="123">
        <v>432</v>
      </c>
      <c r="F1698" s="20">
        <v>4685.03</v>
      </c>
      <c r="G1698" s="20">
        <f t="shared" si="26"/>
        <v>2023932.96</v>
      </c>
    </row>
    <row r="1699" spans="2:7" ht="28.5" outlineLevel="1" x14ac:dyDescent="0.25">
      <c r="B1699" s="90" t="s">
        <v>785</v>
      </c>
      <c r="C1699" s="103" t="s">
        <v>1205</v>
      </c>
      <c r="D1699" s="88"/>
      <c r="E1699" s="137"/>
      <c r="F1699" s="88"/>
      <c r="G1699" s="20">
        <f t="shared" si="26"/>
        <v>0</v>
      </c>
    </row>
    <row r="1700" spans="2:7" ht="28.5" outlineLevel="1" x14ac:dyDescent="0.2">
      <c r="B1700" s="90" t="s">
        <v>786</v>
      </c>
      <c r="C1700" s="103" t="s">
        <v>3874</v>
      </c>
      <c r="D1700" s="90"/>
      <c r="E1700" s="123"/>
      <c r="F1700" s="126"/>
      <c r="G1700" s="20">
        <f t="shared" si="26"/>
        <v>0</v>
      </c>
    </row>
    <row r="1701" spans="2:7" outlineLevel="1" x14ac:dyDescent="0.2">
      <c r="B1701" s="90" t="s">
        <v>787</v>
      </c>
      <c r="C1701" s="103" t="s">
        <v>3000</v>
      </c>
      <c r="D1701" s="90"/>
      <c r="E1701" s="123"/>
      <c r="F1701" s="126"/>
      <c r="G1701" s="20">
        <f t="shared" si="26"/>
        <v>0</v>
      </c>
    </row>
    <row r="1702" spans="2:7" ht="28.5" outlineLevel="1" x14ac:dyDescent="0.25">
      <c r="B1702" s="90" t="s">
        <v>788</v>
      </c>
      <c r="C1702" s="94" t="s">
        <v>5258</v>
      </c>
      <c r="D1702" s="23" t="s">
        <v>3287</v>
      </c>
      <c r="E1702" s="123">
        <v>89.1</v>
      </c>
      <c r="F1702" s="20">
        <v>58565.53</v>
      </c>
      <c r="G1702" s="20">
        <f t="shared" si="26"/>
        <v>5218188.72</v>
      </c>
    </row>
    <row r="1703" spans="2:7" ht="28.5" outlineLevel="1" x14ac:dyDescent="0.25">
      <c r="B1703" s="90" t="s">
        <v>789</v>
      </c>
      <c r="C1703" s="94" t="s">
        <v>5259</v>
      </c>
      <c r="D1703" s="23" t="s">
        <v>3287</v>
      </c>
      <c r="E1703" s="123">
        <v>109.7</v>
      </c>
      <c r="F1703" s="20">
        <v>17361.8</v>
      </c>
      <c r="G1703" s="20">
        <f t="shared" si="26"/>
        <v>1904589.46</v>
      </c>
    </row>
    <row r="1704" spans="2:7" ht="28.5" outlineLevel="1" x14ac:dyDescent="0.25">
      <c r="B1704" s="90" t="s">
        <v>790</v>
      </c>
      <c r="C1704" s="94" t="s">
        <v>5260</v>
      </c>
      <c r="D1704" s="23" t="s">
        <v>3287</v>
      </c>
      <c r="E1704" s="123">
        <v>30.3</v>
      </c>
      <c r="F1704" s="20">
        <v>56583.26</v>
      </c>
      <c r="G1704" s="20">
        <f t="shared" si="26"/>
        <v>1714472.78</v>
      </c>
    </row>
    <row r="1705" spans="2:7" ht="42.75" outlineLevel="1" x14ac:dyDescent="0.25">
      <c r="B1705" s="90" t="s">
        <v>791</v>
      </c>
      <c r="C1705" s="94" t="s">
        <v>5261</v>
      </c>
      <c r="D1705" s="23" t="s">
        <v>3287</v>
      </c>
      <c r="E1705" s="123">
        <v>41.7</v>
      </c>
      <c r="F1705" s="20">
        <v>58268.59</v>
      </c>
      <c r="G1705" s="20">
        <f t="shared" si="26"/>
        <v>2429800.2000000002</v>
      </c>
    </row>
    <row r="1706" spans="2:7" ht="28.5" outlineLevel="1" x14ac:dyDescent="0.25">
      <c r="B1706" s="90" t="s">
        <v>792</v>
      </c>
      <c r="C1706" s="94" t="s">
        <v>5262</v>
      </c>
      <c r="D1706" s="102" t="s">
        <v>2340</v>
      </c>
      <c r="E1706" s="123">
        <v>153</v>
      </c>
      <c r="F1706" s="20">
        <v>1109.55</v>
      </c>
      <c r="G1706" s="20">
        <f t="shared" si="26"/>
        <v>169761.15</v>
      </c>
    </row>
    <row r="1707" spans="2:7" ht="28.5" outlineLevel="1" x14ac:dyDescent="0.25">
      <c r="B1707" s="90" t="s">
        <v>793</v>
      </c>
      <c r="C1707" s="94" t="s">
        <v>5263</v>
      </c>
      <c r="D1707" s="102" t="s">
        <v>2340</v>
      </c>
      <c r="E1707" s="123">
        <v>263</v>
      </c>
      <c r="F1707" s="20">
        <v>1007.11</v>
      </c>
      <c r="G1707" s="20">
        <f t="shared" si="26"/>
        <v>264869.93</v>
      </c>
    </row>
    <row r="1708" spans="2:7" ht="28.5" outlineLevel="1" x14ac:dyDescent="0.25">
      <c r="B1708" s="90" t="s">
        <v>794</v>
      </c>
      <c r="C1708" s="94" t="s">
        <v>5264</v>
      </c>
      <c r="D1708" s="93" t="s">
        <v>3288</v>
      </c>
      <c r="E1708" s="123">
        <v>32</v>
      </c>
      <c r="F1708" s="20">
        <v>5909.48</v>
      </c>
      <c r="G1708" s="20">
        <f t="shared" si="26"/>
        <v>189103.35999999999</v>
      </c>
    </row>
    <row r="1709" spans="2:7" outlineLevel="1" x14ac:dyDescent="0.25">
      <c r="B1709" s="90" t="s">
        <v>795</v>
      </c>
      <c r="C1709" s="103" t="s">
        <v>1499</v>
      </c>
      <c r="D1709" s="90"/>
      <c r="E1709" s="123"/>
      <c r="F1709" s="20"/>
      <c r="G1709" s="20">
        <f t="shared" si="26"/>
        <v>0</v>
      </c>
    </row>
    <row r="1710" spans="2:7" ht="28.5" outlineLevel="1" x14ac:dyDescent="0.25">
      <c r="B1710" s="90" t="s">
        <v>796</v>
      </c>
      <c r="C1710" s="94" t="s">
        <v>5265</v>
      </c>
      <c r="D1710" s="23" t="s">
        <v>3287</v>
      </c>
      <c r="E1710" s="123">
        <v>44.5</v>
      </c>
      <c r="F1710" s="20">
        <v>58223.62</v>
      </c>
      <c r="G1710" s="20">
        <f t="shared" si="26"/>
        <v>2590951.09</v>
      </c>
    </row>
    <row r="1711" spans="2:7" ht="28.5" outlineLevel="1" x14ac:dyDescent="0.25">
      <c r="B1711" s="90" t="s">
        <v>797</v>
      </c>
      <c r="C1711" s="94" t="s">
        <v>5266</v>
      </c>
      <c r="D1711" s="23" t="s">
        <v>3287</v>
      </c>
      <c r="E1711" s="123">
        <v>54.9</v>
      </c>
      <c r="F1711" s="20">
        <v>16697.88</v>
      </c>
      <c r="G1711" s="20">
        <f t="shared" si="26"/>
        <v>916713.61</v>
      </c>
    </row>
    <row r="1712" spans="2:7" ht="28.5" outlineLevel="1" x14ac:dyDescent="0.25">
      <c r="B1712" s="90" t="s">
        <v>798</v>
      </c>
      <c r="C1712" s="94" t="s">
        <v>5267</v>
      </c>
      <c r="D1712" s="23" t="s">
        <v>3287</v>
      </c>
      <c r="E1712" s="123">
        <v>12.6</v>
      </c>
      <c r="F1712" s="20">
        <v>78214.759999999995</v>
      </c>
      <c r="G1712" s="20">
        <f t="shared" si="26"/>
        <v>985505.98</v>
      </c>
    </row>
    <row r="1713" spans="2:7" ht="28.5" outlineLevel="1" x14ac:dyDescent="0.25">
      <c r="B1713" s="90" t="s">
        <v>799</v>
      </c>
      <c r="C1713" s="94" t="s">
        <v>5268</v>
      </c>
      <c r="D1713" s="23" t="s">
        <v>3287</v>
      </c>
      <c r="E1713" s="123">
        <v>10.4</v>
      </c>
      <c r="F1713" s="20">
        <v>64553.120000000003</v>
      </c>
      <c r="G1713" s="20">
        <f t="shared" si="26"/>
        <v>671352.45</v>
      </c>
    </row>
    <row r="1714" spans="2:7" ht="28.5" outlineLevel="1" x14ac:dyDescent="0.25">
      <c r="B1714" s="90" t="s">
        <v>800</v>
      </c>
      <c r="C1714" s="94" t="s">
        <v>5269</v>
      </c>
      <c r="D1714" s="23" t="s">
        <v>3287</v>
      </c>
      <c r="E1714" s="123">
        <v>1.4</v>
      </c>
      <c r="F1714" s="20">
        <v>56080.9</v>
      </c>
      <c r="G1714" s="20">
        <f t="shared" si="26"/>
        <v>78513.259999999995</v>
      </c>
    </row>
    <row r="1715" spans="2:7" ht="28.5" outlineLevel="1" x14ac:dyDescent="0.25">
      <c r="B1715" s="90" t="s">
        <v>801</v>
      </c>
      <c r="C1715" s="94" t="s">
        <v>5270</v>
      </c>
      <c r="D1715" s="102" t="s">
        <v>2340</v>
      </c>
      <c r="E1715" s="123">
        <v>101</v>
      </c>
      <c r="F1715" s="20">
        <v>1109.46</v>
      </c>
      <c r="G1715" s="20">
        <f t="shared" si="26"/>
        <v>112055.46</v>
      </c>
    </row>
    <row r="1716" spans="2:7" ht="28.5" outlineLevel="1" x14ac:dyDescent="0.25">
      <c r="B1716" s="90" t="s">
        <v>802</v>
      </c>
      <c r="C1716" s="94" t="s">
        <v>5271</v>
      </c>
      <c r="D1716" s="102" t="s">
        <v>2340</v>
      </c>
      <c r="E1716" s="123">
        <v>94</v>
      </c>
      <c r="F1716" s="20">
        <v>987.48</v>
      </c>
      <c r="G1716" s="20">
        <f t="shared" si="26"/>
        <v>92823.12</v>
      </c>
    </row>
    <row r="1717" spans="2:7" outlineLevel="1" x14ac:dyDescent="0.25">
      <c r="B1717" s="90" t="s">
        <v>803</v>
      </c>
      <c r="C1717" s="103" t="s">
        <v>1500</v>
      </c>
      <c r="D1717" s="90"/>
      <c r="E1717" s="123"/>
      <c r="F1717" s="20"/>
      <c r="G1717" s="20">
        <f t="shared" si="26"/>
        <v>0</v>
      </c>
    </row>
    <row r="1718" spans="2:7" ht="28.5" outlineLevel="1" x14ac:dyDescent="0.25">
      <c r="B1718" s="90" t="s">
        <v>804</v>
      </c>
      <c r="C1718" s="94" t="s">
        <v>5272</v>
      </c>
      <c r="D1718" s="23" t="s">
        <v>2757</v>
      </c>
      <c r="E1718" s="123">
        <v>16</v>
      </c>
      <c r="F1718" s="20">
        <v>61099.6</v>
      </c>
      <c r="G1718" s="20">
        <f t="shared" si="26"/>
        <v>977593.6</v>
      </c>
    </row>
    <row r="1719" spans="2:7" ht="28.5" outlineLevel="1" x14ac:dyDescent="0.25">
      <c r="B1719" s="90" t="s">
        <v>805</v>
      </c>
      <c r="C1719" s="94" t="s">
        <v>5273</v>
      </c>
      <c r="D1719" s="23" t="s">
        <v>2757</v>
      </c>
      <c r="E1719" s="123">
        <v>8</v>
      </c>
      <c r="F1719" s="20">
        <v>2257.56</v>
      </c>
      <c r="G1719" s="20">
        <f t="shared" si="26"/>
        <v>18060.48</v>
      </c>
    </row>
    <row r="1720" spans="2:7" ht="28.5" outlineLevel="1" x14ac:dyDescent="0.25">
      <c r="B1720" s="90" t="s">
        <v>806</v>
      </c>
      <c r="C1720" s="94" t="s">
        <v>5274</v>
      </c>
      <c r="D1720" s="23" t="s">
        <v>2757</v>
      </c>
      <c r="E1720" s="123">
        <v>8</v>
      </c>
      <c r="F1720" s="20">
        <v>867415.83</v>
      </c>
      <c r="G1720" s="20">
        <f t="shared" si="26"/>
        <v>6939326.6399999997</v>
      </c>
    </row>
    <row r="1721" spans="2:7" ht="42.75" outlineLevel="1" x14ac:dyDescent="0.25">
      <c r="B1721" s="90" t="s">
        <v>807</v>
      </c>
      <c r="C1721" s="94" t="s">
        <v>5275</v>
      </c>
      <c r="D1721" s="23" t="s">
        <v>3287</v>
      </c>
      <c r="E1721" s="123">
        <v>93.8</v>
      </c>
      <c r="F1721" s="20">
        <v>63084.73</v>
      </c>
      <c r="G1721" s="20">
        <f t="shared" si="26"/>
        <v>5917347.6699999999</v>
      </c>
    </row>
    <row r="1722" spans="2:7" ht="28.5" outlineLevel="1" x14ac:dyDescent="0.25">
      <c r="B1722" s="90" t="s">
        <v>808</v>
      </c>
      <c r="C1722" s="94" t="s">
        <v>5276</v>
      </c>
      <c r="D1722" s="102" t="s">
        <v>2340</v>
      </c>
      <c r="E1722" s="123">
        <v>1163</v>
      </c>
      <c r="F1722" s="20">
        <v>979.75</v>
      </c>
      <c r="G1722" s="20">
        <f t="shared" si="26"/>
        <v>1139449.25</v>
      </c>
    </row>
    <row r="1723" spans="2:7" outlineLevel="1" x14ac:dyDescent="0.25">
      <c r="B1723" s="90" t="s">
        <v>809</v>
      </c>
      <c r="C1723" s="70" t="s">
        <v>1501</v>
      </c>
      <c r="D1723" s="90"/>
      <c r="E1723" s="123"/>
      <c r="F1723" s="20"/>
      <c r="G1723" s="20">
        <f t="shared" ref="G1723:G1786" si="27">E1723*F1723</f>
        <v>0</v>
      </c>
    </row>
    <row r="1724" spans="2:7" ht="28.5" outlineLevel="1" x14ac:dyDescent="0.25">
      <c r="B1724" s="90" t="s">
        <v>810</v>
      </c>
      <c r="C1724" s="94" t="s">
        <v>5277</v>
      </c>
      <c r="D1724" s="102" t="s">
        <v>2340</v>
      </c>
      <c r="E1724" s="123">
        <v>488.2</v>
      </c>
      <c r="F1724" s="20">
        <v>2976.75</v>
      </c>
      <c r="G1724" s="20">
        <f t="shared" si="27"/>
        <v>1453249.35</v>
      </c>
    </row>
    <row r="1725" spans="2:7" ht="42.75" outlineLevel="1" x14ac:dyDescent="0.25">
      <c r="B1725" s="90" t="s">
        <v>811</v>
      </c>
      <c r="C1725" s="94" t="s">
        <v>5278</v>
      </c>
      <c r="D1725" s="102" t="s">
        <v>2340</v>
      </c>
      <c r="E1725" s="123">
        <v>264.3</v>
      </c>
      <c r="F1725" s="20">
        <v>723.91</v>
      </c>
      <c r="G1725" s="20">
        <f t="shared" si="27"/>
        <v>191329.41</v>
      </c>
    </row>
    <row r="1726" spans="2:7" ht="42.75" outlineLevel="1" x14ac:dyDescent="0.25">
      <c r="B1726" s="90" t="s">
        <v>812</v>
      </c>
      <c r="C1726" s="94" t="s">
        <v>5279</v>
      </c>
      <c r="D1726" s="102" t="s">
        <v>2340</v>
      </c>
      <c r="E1726" s="123">
        <v>264.3</v>
      </c>
      <c r="F1726" s="20">
        <v>92.63</v>
      </c>
      <c r="G1726" s="20">
        <f t="shared" si="27"/>
        <v>24482.11</v>
      </c>
    </row>
    <row r="1727" spans="2:7" ht="42.75" outlineLevel="1" x14ac:dyDescent="0.25">
      <c r="B1727" s="90" t="s">
        <v>813</v>
      </c>
      <c r="C1727" s="94" t="s">
        <v>5280</v>
      </c>
      <c r="D1727" s="23" t="s">
        <v>3287</v>
      </c>
      <c r="E1727" s="123">
        <v>15.9</v>
      </c>
      <c r="F1727" s="20">
        <v>13228.23</v>
      </c>
      <c r="G1727" s="20">
        <f t="shared" si="27"/>
        <v>210328.86</v>
      </c>
    </row>
    <row r="1728" spans="2:7" ht="28.5" outlineLevel="1" x14ac:dyDescent="0.25">
      <c r="B1728" s="90" t="s">
        <v>814</v>
      </c>
      <c r="C1728" s="94" t="s">
        <v>5281</v>
      </c>
      <c r="D1728" s="93" t="s">
        <v>3288</v>
      </c>
      <c r="E1728" s="123">
        <v>211.3</v>
      </c>
      <c r="F1728" s="20">
        <v>878.63</v>
      </c>
      <c r="G1728" s="20">
        <f t="shared" si="27"/>
        <v>185654.52</v>
      </c>
    </row>
    <row r="1729" spans="2:7" ht="28.5" outlineLevel="1" x14ac:dyDescent="0.25">
      <c r="B1729" s="90" t="s">
        <v>815</v>
      </c>
      <c r="C1729" s="94" t="s">
        <v>5282</v>
      </c>
      <c r="D1729" s="93" t="s">
        <v>3288</v>
      </c>
      <c r="E1729" s="123">
        <v>96.1</v>
      </c>
      <c r="F1729" s="20">
        <v>2107.1799999999998</v>
      </c>
      <c r="G1729" s="20">
        <f t="shared" si="27"/>
        <v>202500</v>
      </c>
    </row>
    <row r="1730" spans="2:7" ht="28.5" outlineLevel="1" x14ac:dyDescent="0.25">
      <c r="B1730" s="90" t="s">
        <v>816</v>
      </c>
      <c r="C1730" s="94" t="s">
        <v>5283</v>
      </c>
      <c r="D1730" s="23" t="s">
        <v>2757</v>
      </c>
      <c r="E1730" s="123">
        <v>16</v>
      </c>
      <c r="F1730" s="20">
        <v>6946.94</v>
      </c>
      <c r="G1730" s="20">
        <f t="shared" si="27"/>
        <v>111151.03999999999</v>
      </c>
    </row>
    <row r="1731" spans="2:7" ht="42.75" outlineLevel="1" x14ac:dyDescent="0.25">
      <c r="B1731" s="90" t="s">
        <v>817</v>
      </c>
      <c r="C1731" s="94" t="s">
        <v>5284</v>
      </c>
      <c r="D1731" s="93" t="s">
        <v>3288</v>
      </c>
      <c r="E1731" s="123">
        <v>129.9</v>
      </c>
      <c r="F1731" s="20">
        <v>8004.59</v>
      </c>
      <c r="G1731" s="20">
        <f t="shared" si="27"/>
        <v>1039796.24</v>
      </c>
    </row>
    <row r="1732" spans="2:7" ht="28.5" outlineLevel="1" x14ac:dyDescent="0.25">
      <c r="B1732" s="90" t="s">
        <v>818</v>
      </c>
      <c r="C1732" s="94" t="s">
        <v>5285</v>
      </c>
      <c r="D1732" s="23" t="s">
        <v>2339</v>
      </c>
      <c r="E1732" s="123">
        <v>129.9</v>
      </c>
      <c r="F1732" s="20">
        <v>5451.45</v>
      </c>
      <c r="G1732" s="20">
        <f t="shared" si="27"/>
        <v>708143.36</v>
      </c>
    </row>
    <row r="1733" spans="2:7" ht="42.75" outlineLevel="1" x14ac:dyDescent="0.25">
      <c r="B1733" s="90" t="s">
        <v>819</v>
      </c>
      <c r="C1733" s="28" t="s">
        <v>5286</v>
      </c>
      <c r="D1733" s="93" t="s">
        <v>3288</v>
      </c>
      <c r="E1733" s="123">
        <v>18</v>
      </c>
      <c r="F1733" s="20">
        <v>135283.34</v>
      </c>
      <c r="G1733" s="20">
        <f t="shared" si="27"/>
        <v>2435100.12</v>
      </c>
    </row>
    <row r="1734" spans="2:7" ht="28.5" outlineLevel="1" x14ac:dyDescent="0.25">
      <c r="B1734" s="90" t="s">
        <v>820</v>
      </c>
      <c r="C1734" s="94" t="s">
        <v>5287</v>
      </c>
      <c r="D1734" s="93" t="s">
        <v>3288</v>
      </c>
      <c r="E1734" s="123">
        <v>96</v>
      </c>
      <c r="F1734" s="20">
        <v>3937.21</v>
      </c>
      <c r="G1734" s="20">
        <f t="shared" si="27"/>
        <v>377972.16</v>
      </c>
    </row>
    <row r="1735" spans="2:7" outlineLevel="1" x14ac:dyDescent="0.25">
      <c r="B1735" s="90" t="s">
        <v>821</v>
      </c>
      <c r="C1735" s="70" t="s">
        <v>1502</v>
      </c>
      <c r="D1735" s="90"/>
      <c r="E1735" s="123"/>
      <c r="F1735" s="20"/>
      <c r="G1735" s="20">
        <f t="shared" si="27"/>
        <v>0</v>
      </c>
    </row>
    <row r="1736" spans="2:7" ht="28.5" outlineLevel="1" x14ac:dyDescent="0.25">
      <c r="B1736" s="90" t="s">
        <v>822</v>
      </c>
      <c r="C1736" s="94" t="s">
        <v>5288</v>
      </c>
      <c r="D1736" s="23" t="s">
        <v>3287</v>
      </c>
      <c r="E1736" s="123">
        <v>5.4</v>
      </c>
      <c r="F1736" s="20">
        <v>33498.050000000003</v>
      </c>
      <c r="G1736" s="20">
        <f t="shared" si="27"/>
        <v>180889.47</v>
      </c>
    </row>
    <row r="1737" spans="2:7" ht="28.5" outlineLevel="1" x14ac:dyDescent="0.25">
      <c r="B1737" s="90" t="s">
        <v>823</v>
      </c>
      <c r="C1737" s="94" t="s">
        <v>5289</v>
      </c>
      <c r="D1737" s="23" t="s">
        <v>3287</v>
      </c>
      <c r="E1737" s="123">
        <v>74.2</v>
      </c>
      <c r="F1737" s="20">
        <v>33516.33</v>
      </c>
      <c r="G1737" s="20">
        <f t="shared" si="27"/>
        <v>2486911.69</v>
      </c>
    </row>
    <row r="1738" spans="2:7" ht="28.5" outlineLevel="1" x14ac:dyDescent="0.25">
      <c r="B1738" s="90" t="s">
        <v>824</v>
      </c>
      <c r="C1738" s="94" t="s">
        <v>5290</v>
      </c>
      <c r="D1738" s="102" t="s">
        <v>2340</v>
      </c>
      <c r="E1738" s="123">
        <v>92</v>
      </c>
      <c r="F1738" s="20">
        <v>1609.52</v>
      </c>
      <c r="G1738" s="20">
        <f t="shared" si="27"/>
        <v>148075.84</v>
      </c>
    </row>
    <row r="1739" spans="2:7" ht="28.5" outlineLevel="1" x14ac:dyDescent="0.25">
      <c r="B1739" s="90" t="s">
        <v>825</v>
      </c>
      <c r="C1739" s="94" t="s">
        <v>5291</v>
      </c>
      <c r="D1739" s="102" t="s">
        <v>2340</v>
      </c>
      <c r="E1739" s="123">
        <v>48</v>
      </c>
      <c r="F1739" s="20">
        <v>1550.92</v>
      </c>
      <c r="G1739" s="20">
        <f t="shared" si="27"/>
        <v>74444.160000000003</v>
      </c>
    </row>
    <row r="1740" spans="2:7" ht="28.5" outlineLevel="1" x14ac:dyDescent="0.25">
      <c r="B1740" s="90" t="s">
        <v>826</v>
      </c>
      <c r="C1740" s="94" t="s">
        <v>5292</v>
      </c>
      <c r="D1740" s="23" t="s">
        <v>3287</v>
      </c>
      <c r="E1740" s="123">
        <v>2020</v>
      </c>
      <c r="F1740" s="20">
        <v>1407.97</v>
      </c>
      <c r="G1740" s="20">
        <f t="shared" si="27"/>
        <v>2844099.4</v>
      </c>
    </row>
    <row r="1741" spans="2:7" outlineLevel="1" x14ac:dyDescent="0.25">
      <c r="B1741" s="90" t="s">
        <v>827</v>
      </c>
      <c r="C1741" s="103" t="s">
        <v>624</v>
      </c>
      <c r="D1741" s="90"/>
      <c r="E1741" s="123"/>
      <c r="F1741" s="20"/>
      <c r="G1741" s="20">
        <f t="shared" si="27"/>
        <v>0</v>
      </c>
    </row>
    <row r="1742" spans="2:7" outlineLevel="1" x14ac:dyDescent="0.25">
      <c r="B1742" s="90" t="s">
        <v>828</v>
      </c>
      <c r="C1742" s="94" t="s">
        <v>5293</v>
      </c>
      <c r="D1742" s="23" t="s">
        <v>3287</v>
      </c>
      <c r="E1742" s="123">
        <v>13.464</v>
      </c>
      <c r="F1742" s="20">
        <v>25455.94</v>
      </c>
      <c r="G1742" s="20">
        <f t="shared" si="27"/>
        <v>342738.78</v>
      </c>
    </row>
    <row r="1743" spans="2:7" ht="28.5" outlineLevel="1" x14ac:dyDescent="0.25">
      <c r="B1743" s="90" t="s">
        <v>829</v>
      </c>
      <c r="C1743" s="94" t="s">
        <v>5294</v>
      </c>
      <c r="D1743" s="102" t="s">
        <v>2340</v>
      </c>
      <c r="E1743" s="123">
        <v>113.4</v>
      </c>
      <c r="F1743" s="20">
        <v>1109.3800000000001</v>
      </c>
      <c r="G1743" s="20">
        <f t="shared" si="27"/>
        <v>125803.69</v>
      </c>
    </row>
    <row r="1744" spans="2:7" ht="28.5" outlineLevel="1" x14ac:dyDescent="0.25">
      <c r="B1744" s="90" t="s">
        <v>830</v>
      </c>
      <c r="C1744" s="94" t="s">
        <v>5295</v>
      </c>
      <c r="D1744" s="91" t="s">
        <v>1124</v>
      </c>
      <c r="E1744" s="123">
        <v>1.79</v>
      </c>
      <c r="F1744" s="20">
        <v>162557.07</v>
      </c>
      <c r="G1744" s="20">
        <f t="shared" si="27"/>
        <v>290977.15999999997</v>
      </c>
    </row>
    <row r="1745" spans="2:7" outlineLevel="1" x14ac:dyDescent="0.25">
      <c r="B1745" s="90" t="s">
        <v>831</v>
      </c>
      <c r="C1745" s="103" t="s">
        <v>1197</v>
      </c>
      <c r="D1745" s="90"/>
      <c r="E1745" s="123"/>
      <c r="F1745" s="20"/>
      <c r="G1745" s="20">
        <f t="shared" si="27"/>
        <v>0</v>
      </c>
    </row>
    <row r="1746" spans="2:7" ht="28.5" outlineLevel="1" x14ac:dyDescent="0.25">
      <c r="B1746" s="90" t="s">
        <v>832</v>
      </c>
      <c r="C1746" s="94" t="s">
        <v>5296</v>
      </c>
      <c r="D1746" s="23" t="s">
        <v>3287</v>
      </c>
      <c r="E1746" s="123">
        <v>38.799999999999997</v>
      </c>
      <c r="F1746" s="20">
        <v>105842.44</v>
      </c>
      <c r="G1746" s="20">
        <f t="shared" si="27"/>
        <v>4106686.67</v>
      </c>
    </row>
    <row r="1747" spans="2:7" ht="28.5" outlineLevel="1" x14ac:dyDescent="0.25">
      <c r="B1747" s="90" t="s">
        <v>833</v>
      </c>
      <c r="C1747" s="157" t="s">
        <v>5297</v>
      </c>
      <c r="D1747" s="23" t="s">
        <v>3287</v>
      </c>
      <c r="E1747" s="123">
        <v>135.4</v>
      </c>
      <c r="F1747" s="20">
        <v>21629.53</v>
      </c>
      <c r="G1747" s="20">
        <f t="shared" si="27"/>
        <v>2928638.36</v>
      </c>
    </row>
    <row r="1748" spans="2:7" ht="28.5" outlineLevel="1" x14ac:dyDescent="0.25">
      <c r="B1748" s="90" t="s">
        <v>834</v>
      </c>
      <c r="C1748" s="157" t="s">
        <v>5298</v>
      </c>
      <c r="D1748" s="23" t="s">
        <v>3287</v>
      </c>
      <c r="E1748" s="123">
        <v>5130</v>
      </c>
      <c r="F1748" s="20">
        <v>2073.4699999999998</v>
      </c>
      <c r="G1748" s="20">
        <f t="shared" si="27"/>
        <v>10636901.1</v>
      </c>
    </row>
    <row r="1749" spans="2:7" ht="28.5" outlineLevel="1" x14ac:dyDescent="0.25">
      <c r="B1749" s="90" t="s">
        <v>835</v>
      </c>
      <c r="C1749" s="157" t="s">
        <v>5299</v>
      </c>
      <c r="D1749" s="23" t="s">
        <v>3287</v>
      </c>
      <c r="E1749" s="123">
        <v>340</v>
      </c>
      <c r="F1749" s="20">
        <v>4432.13</v>
      </c>
      <c r="G1749" s="20">
        <f t="shared" si="27"/>
        <v>1506924.2</v>
      </c>
    </row>
    <row r="1750" spans="2:7" ht="28.5" outlineLevel="1" x14ac:dyDescent="0.25">
      <c r="B1750" s="90" t="s">
        <v>836</v>
      </c>
      <c r="C1750" s="157" t="s">
        <v>5300</v>
      </c>
      <c r="D1750" s="93" t="s">
        <v>3288</v>
      </c>
      <c r="E1750" s="123">
        <v>81</v>
      </c>
      <c r="F1750" s="20">
        <v>3448.01</v>
      </c>
      <c r="G1750" s="20">
        <f t="shared" si="27"/>
        <v>279288.81</v>
      </c>
    </row>
    <row r="1751" spans="2:7" ht="28.5" outlineLevel="1" x14ac:dyDescent="0.25">
      <c r="B1751" s="90" t="s">
        <v>837</v>
      </c>
      <c r="C1751" s="157" t="s">
        <v>5301</v>
      </c>
      <c r="D1751" s="102" t="s">
        <v>2340</v>
      </c>
      <c r="E1751" s="123">
        <v>366</v>
      </c>
      <c r="F1751" s="20">
        <v>68.75</v>
      </c>
      <c r="G1751" s="20">
        <f t="shared" si="27"/>
        <v>25162.5</v>
      </c>
    </row>
    <row r="1752" spans="2:7" outlineLevel="1" x14ac:dyDescent="0.2">
      <c r="B1752" s="90" t="s">
        <v>838</v>
      </c>
      <c r="C1752" s="103" t="s">
        <v>362</v>
      </c>
      <c r="D1752" s="90"/>
      <c r="E1752" s="123"/>
      <c r="F1752" s="126"/>
      <c r="G1752" s="20">
        <f t="shared" si="27"/>
        <v>0</v>
      </c>
    </row>
    <row r="1753" spans="2:7" ht="28.5" outlineLevel="1" x14ac:dyDescent="0.25">
      <c r="B1753" s="90" t="s">
        <v>839</v>
      </c>
      <c r="C1753" s="94" t="s">
        <v>5302</v>
      </c>
      <c r="D1753" s="23" t="s">
        <v>3287</v>
      </c>
      <c r="E1753" s="123">
        <v>33054</v>
      </c>
      <c r="F1753" s="20">
        <v>1510.26</v>
      </c>
      <c r="G1753" s="20">
        <f t="shared" si="27"/>
        <v>49920134.039999999</v>
      </c>
    </row>
    <row r="1754" spans="2:7" ht="28.5" outlineLevel="1" x14ac:dyDescent="0.25">
      <c r="B1754" s="90" t="s">
        <v>840</v>
      </c>
      <c r="C1754" s="94" t="s">
        <v>5303</v>
      </c>
      <c r="D1754" s="102" t="s">
        <v>2340</v>
      </c>
      <c r="E1754" s="123">
        <v>5316</v>
      </c>
      <c r="F1754" s="20">
        <v>70.849999999999994</v>
      </c>
      <c r="G1754" s="20">
        <f t="shared" si="27"/>
        <v>376638.6</v>
      </c>
    </row>
    <row r="1755" spans="2:7" outlineLevel="1" x14ac:dyDescent="0.25">
      <c r="B1755" s="90"/>
      <c r="C1755" s="117" t="s">
        <v>1204</v>
      </c>
      <c r="D1755" s="88"/>
      <c r="E1755" s="123"/>
      <c r="F1755" s="20"/>
      <c r="G1755" s="20">
        <f t="shared" si="27"/>
        <v>0</v>
      </c>
    </row>
    <row r="1756" spans="2:7" ht="42.75" outlineLevel="1" x14ac:dyDescent="0.25">
      <c r="B1756" s="90" t="s">
        <v>841</v>
      </c>
      <c r="C1756" s="94" t="s">
        <v>5304</v>
      </c>
      <c r="D1756" s="102" t="s">
        <v>2340</v>
      </c>
      <c r="E1756" s="123">
        <v>1934</v>
      </c>
      <c r="F1756" s="20">
        <v>739.72</v>
      </c>
      <c r="G1756" s="20">
        <f t="shared" si="27"/>
        <v>1430618.48</v>
      </c>
    </row>
    <row r="1757" spans="2:7" ht="28.5" outlineLevel="1" x14ac:dyDescent="0.25">
      <c r="B1757" s="90" t="s">
        <v>842</v>
      </c>
      <c r="C1757" s="94" t="s">
        <v>5305</v>
      </c>
      <c r="D1757" s="102" t="s">
        <v>2340</v>
      </c>
      <c r="E1757" s="123">
        <v>1296</v>
      </c>
      <c r="F1757" s="20">
        <v>739.72</v>
      </c>
      <c r="G1757" s="20">
        <f t="shared" si="27"/>
        <v>958677.12</v>
      </c>
    </row>
    <row r="1758" spans="2:7" ht="42.75" outlineLevel="1" x14ac:dyDescent="0.25">
      <c r="B1758" s="90" t="s">
        <v>3810</v>
      </c>
      <c r="C1758" s="94" t="s">
        <v>5306</v>
      </c>
      <c r="D1758" s="93" t="s">
        <v>3288</v>
      </c>
      <c r="E1758" s="123">
        <v>400</v>
      </c>
      <c r="F1758" s="20">
        <v>4770.2299999999996</v>
      </c>
      <c r="G1758" s="20">
        <f t="shared" si="27"/>
        <v>1908092</v>
      </c>
    </row>
    <row r="1759" spans="2:7" ht="28.5" outlineLevel="1" x14ac:dyDescent="0.25">
      <c r="B1759" s="91" t="s">
        <v>446</v>
      </c>
      <c r="C1759" s="103" t="s">
        <v>2736</v>
      </c>
      <c r="D1759" s="88"/>
      <c r="E1759" s="137"/>
      <c r="F1759" s="104"/>
      <c r="G1759" s="20">
        <f t="shared" si="27"/>
        <v>0</v>
      </c>
    </row>
    <row r="1760" spans="2:7" ht="28.5" outlineLevel="1" x14ac:dyDescent="0.25">
      <c r="B1760" s="90" t="s">
        <v>843</v>
      </c>
      <c r="C1760" s="103" t="s">
        <v>1206</v>
      </c>
      <c r="D1760" s="88"/>
      <c r="E1760" s="137"/>
      <c r="F1760" s="88"/>
      <c r="G1760" s="20">
        <f t="shared" si="27"/>
        <v>0</v>
      </c>
    </row>
    <row r="1761" spans="2:7" ht="28.5" outlineLevel="1" x14ac:dyDescent="0.2">
      <c r="B1761" s="90" t="s">
        <v>844</v>
      </c>
      <c r="C1761" s="103" t="s">
        <v>3875</v>
      </c>
      <c r="D1761" s="91"/>
      <c r="E1761" s="123"/>
      <c r="F1761" s="126"/>
      <c r="G1761" s="20">
        <f t="shared" si="27"/>
        <v>0</v>
      </c>
    </row>
    <row r="1762" spans="2:7" outlineLevel="1" x14ac:dyDescent="0.2">
      <c r="B1762" s="90" t="s">
        <v>845</v>
      </c>
      <c r="C1762" s="103" t="s">
        <v>1207</v>
      </c>
      <c r="D1762" s="90"/>
      <c r="E1762" s="123"/>
      <c r="F1762" s="126"/>
      <c r="G1762" s="20">
        <f t="shared" si="27"/>
        <v>0</v>
      </c>
    </row>
    <row r="1763" spans="2:7" ht="28.5" outlineLevel="1" x14ac:dyDescent="0.25">
      <c r="B1763" s="90" t="s">
        <v>846</v>
      </c>
      <c r="C1763" s="94" t="s">
        <v>5307</v>
      </c>
      <c r="D1763" s="23" t="s">
        <v>3287</v>
      </c>
      <c r="E1763" s="123">
        <v>2561</v>
      </c>
      <c r="F1763" s="20">
        <v>2734.94</v>
      </c>
      <c r="G1763" s="20">
        <f t="shared" si="27"/>
        <v>7004181.3399999999</v>
      </c>
    </row>
    <row r="1764" spans="2:7" outlineLevel="1" x14ac:dyDescent="0.25">
      <c r="B1764" s="90" t="s">
        <v>847</v>
      </c>
      <c r="C1764" s="103" t="s">
        <v>1208</v>
      </c>
      <c r="D1764" s="90"/>
      <c r="E1764" s="123"/>
      <c r="F1764" s="20"/>
      <c r="G1764" s="20">
        <f t="shared" si="27"/>
        <v>0</v>
      </c>
    </row>
    <row r="1765" spans="2:7" ht="42.75" outlineLevel="1" x14ac:dyDescent="0.25">
      <c r="B1765" s="90" t="s">
        <v>848</v>
      </c>
      <c r="C1765" s="94" t="s">
        <v>5308</v>
      </c>
      <c r="D1765" s="23" t="s">
        <v>3287</v>
      </c>
      <c r="E1765" s="123">
        <v>345.3</v>
      </c>
      <c r="F1765" s="20">
        <v>26393.599999999999</v>
      </c>
      <c r="G1765" s="20">
        <f t="shared" si="27"/>
        <v>9113710.0800000001</v>
      </c>
    </row>
    <row r="1766" spans="2:7" ht="42.75" outlineLevel="1" x14ac:dyDescent="0.25">
      <c r="B1766" s="90" t="s">
        <v>849</v>
      </c>
      <c r="C1766" s="94" t="s">
        <v>5309</v>
      </c>
      <c r="D1766" s="23" t="s">
        <v>3287</v>
      </c>
      <c r="E1766" s="123">
        <v>153.4</v>
      </c>
      <c r="F1766" s="20">
        <v>51039.81</v>
      </c>
      <c r="G1766" s="20">
        <f t="shared" si="27"/>
        <v>7829506.8499999996</v>
      </c>
    </row>
    <row r="1767" spans="2:7" ht="42.75" outlineLevel="1" x14ac:dyDescent="0.25">
      <c r="B1767" s="90" t="s">
        <v>850</v>
      </c>
      <c r="C1767" s="94" t="s">
        <v>5310</v>
      </c>
      <c r="D1767" s="23" t="s">
        <v>3287</v>
      </c>
      <c r="E1767" s="123">
        <v>285.2</v>
      </c>
      <c r="F1767" s="20">
        <v>46378.28</v>
      </c>
      <c r="G1767" s="20">
        <f t="shared" si="27"/>
        <v>13227085.460000001</v>
      </c>
    </row>
    <row r="1768" spans="2:7" ht="42.75" outlineLevel="1" x14ac:dyDescent="0.25">
      <c r="B1768" s="90" t="s">
        <v>851</v>
      </c>
      <c r="C1768" s="94" t="s">
        <v>5311</v>
      </c>
      <c r="D1768" s="23" t="s">
        <v>3287</v>
      </c>
      <c r="E1768" s="123">
        <v>15.3</v>
      </c>
      <c r="F1768" s="20">
        <v>19823.12</v>
      </c>
      <c r="G1768" s="20">
        <f t="shared" si="27"/>
        <v>303293.74</v>
      </c>
    </row>
    <row r="1769" spans="2:7" ht="42.75" outlineLevel="1" x14ac:dyDescent="0.25">
      <c r="B1769" s="90" t="s">
        <v>852</v>
      </c>
      <c r="C1769" s="94" t="s">
        <v>5312</v>
      </c>
      <c r="D1769" s="102" t="s">
        <v>2340</v>
      </c>
      <c r="E1769" s="123">
        <v>532</v>
      </c>
      <c r="F1769" s="20">
        <v>1008.27</v>
      </c>
      <c r="G1769" s="20">
        <f t="shared" si="27"/>
        <v>536399.64</v>
      </c>
    </row>
    <row r="1770" spans="2:7" outlineLevel="1" x14ac:dyDescent="0.25">
      <c r="B1770" s="90" t="s">
        <v>853</v>
      </c>
      <c r="C1770" s="103" t="s">
        <v>1209</v>
      </c>
      <c r="D1770" s="90"/>
      <c r="E1770" s="123"/>
      <c r="F1770" s="20"/>
      <c r="G1770" s="20">
        <f t="shared" si="27"/>
        <v>0</v>
      </c>
    </row>
    <row r="1771" spans="2:7" ht="42.75" outlineLevel="1" x14ac:dyDescent="0.25">
      <c r="B1771" s="90" t="s">
        <v>854</v>
      </c>
      <c r="C1771" s="94" t="s">
        <v>5313</v>
      </c>
      <c r="D1771" s="23" t="s">
        <v>3287</v>
      </c>
      <c r="E1771" s="123">
        <v>340</v>
      </c>
      <c r="F1771" s="20">
        <v>23884.44</v>
      </c>
      <c r="G1771" s="20">
        <f t="shared" si="27"/>
        <v>8120709.5999999996</v>
      </c>
    </row>
    <row r="1772" spans="2:7" ht="42.75" outlineLevel="1" x14ac:dyDescent="0.25">
      <c r="B1772" s="90" t="s">
        <v>855</v>
      </c>
      <c r="C1772" s="94" t="s">
        <v>5314</v>
      </c>
      <c r="D1772" s="23" t="s">
        <v>3287</v>
      </c>
      <c r="E1772" s="123">
        <v>95.3</v>
      </c>
      <c r="F1772" s="20">
        <v>25687.95</v>
      </c>
      <c r="G1772" s="20">
        <f t="shared" si="27"/>
        <v>2448061.64</v>
      </c>
    </row>
    <row r="1773" spans="2:7" ht="42.75" outlineLevel="1" x14ac:dyDescent="0.25">
      <c r="B1773" s="90" t="s">
        <v>856</v>
      </c>
      <c r="C1773" s="94" t="s">
        <v>5315</v>
      </c>
      <c r="D1773" s="23" t="s">
        <v>3287</v>
      </c>
      <c r="E1773" s="123">
        <v>12.7</v>
      </c>
      <c r="F1773" s="20">
        <v>17714.419999999998</v>
      </c>
      <c r="G1773" s="20">
        <f t="shared" si="27"/>
        <v>224973.13</v>
      </c>
    </row>
    <row r="1774" spans="2:7" ht="42.75" outlineLevel="1" x14ac:dyDescent="0.25">
      <c r="B1774" s="90" t="s">
        <v>857</v>
      </c>
      <c r="C1774" s="94" t="s">
        <v>5316</v>
      </c>
      <c r="D1774" s="102" t="s">
        <v>2340</v>
      </c>
      <c r="E1774" s="123">
        <v>242</v>
      </c>
      <c r="F1774" s="20">
        <v>1008.28</v>
      </c>
      <c r="G1774" s="20">
        <f t="shared" si="27"/>
        <v>244003.76</v>
      </c>
    </row>
    <row r="1775" spans="2:7" outlineLevel="1" x14ac:dyDescent="0.25">
      <c r="B1775" s="90" t="s">
        <v>858</v>
      </c>
      <c r="C1775" s="103" t="s">
        <v>1210</v>
      </c>
      <c r="D1775" s="90"/>
      <c r="E1775" s="123"/>
      <c r="F1775" s="20"/>
      <c r="G1775" s="20">
        <f t="shared" si="27"/>
        <v>0</v>
      </c>
    </row>
    <row r="1776" spans="2:7" ht="28.5" outlineLevel="1" x14ac:dyDescent="0.25">
      <c r="B1776" s="90" t="s">
        <v>859</v>
      </c>
      <c r="C1776" s="94" t="s">
        <v>5317</v>
      </c>
      <c r="D1776" s="102" t="s">
        <v>2340</v>
      </c>
      <c r="E1776" s="123">
        <v>1013.4</v>
      </c>
      <c r="F1776" s="20">
        <v>2832.7</v>
      </c>
      <c r="G1776" s="20">
        <f t="shared" si="27"/>
        <v>2870658.18</v>
      </c>
    </row>
    <row r="1777" spans="2:7" ht="42.75" outlineLevel="1" x14ac:dyDescent="0.25">
      <c r="B1777" s="90" t="s">
        <v>860</v>
      </c>
      <c r="C1777" s="94" t="s">
        <v>5318</v>
      </c>
      <c r="D1777" s="93" t="s">
        <v>3288</v>
      </c>
      <c r="E1777" s="123">
        <v>85.5</v>
      </c>
      <c r="F1777" s="20">
        <v>6508.58</v>
      </c>
      <c r="G1777" s="20">
        <f t="shared" si="27"/>
        <v>556483.59</v>
      </c>
    </row>
    <row r="1778" spans="2:7" outlineLevel="1" x14ac:dyDescent="0.25">
      <c r="B1778" s="90" t="s">
        <v>861</v>
      </c>
      <c r="C1778" s="103" t="s">
        <v>1211</v>
      </c>
      <c r="D1778" s="90"/>
      <c r="E1778" s="123"/>
      <c r="F1778" s="20"/>
      <c r="G1778" s="20">
        <f t="shared" si="27"/>
        <v>0</v>
      </c>
    </row>
    <row r="1779" spans="2:7" ht="28.5" outlineLevel="1" x14ac:dyDescent="0.25">
      <c r="B1779" s="90" t="s">
        <v>862</v>
      </c>
      <c r="C1779" s="94" t="s">
        <v>5319</v>
      </c>
      <c r="D1779" s="23" t="s">
        <v>3287</v>
      </c>
      <c r="E1779" s="123">
        <v>16.8</v>
      </c>
      <c r="F1779" s="20">
        <v>6467.12</v>
      </c>
      <c r="G1779" s="20">
        <f t="shared" si="27"/>
        <v>108647.62</v>
      </c>
    </row>
    <row r="1780" spans="2:7" ht="28.5" outlineLevel="1" x14ac:dyDescent="0.25">
      <c r="B1780" s="90" t="s">
        <v>863</v>
      </c>
      <c r="C1780" s="94" t="s">
        <v>5320</v>
      </c>
      <c r="D1780" s="23" t="s">
        <v>3287</v>
      </c>
      <c r="E1780" s="123">
        <v>12.6</v>
      </c>
      <c r="F1780" s="20">
        <v>7517.72</v>
      </c>
      <c r="G1780" s="20">
        <f t="shared" si="27"/>
        <v>94723.27</v>
      </c>
    </row>
    <row r="1781" spans="2:7" ht="28.5" outlineLevel="1" x14ac:dyDescent="0.25">
      <c r="B1781" s="90" t="s">
        <v>864</v>
      </c>
      <c r="C1781" s="94" t="s">
        <v>5321</v>
      </c>
      <c r="D1781" s="102" t="s">
        <v>2340</v>
      </c>
      <c r="E1781" s="123">
        <v>402</v>
      </c>
      <c r="F1781" s="20">
        <v>2980.23</v>
      </c>
      <c r="G1781" s="20">
        <f t="shared" si="27"/>
        <v>1198052.46</v>
      </c>
    </row>
    <row r="1782" spans="2:7" ht="28.5" outlineLevel="1" x14ac:dyDescent="0.25">
      <c r="B1782" s="90" t="s">
        <v>865</v>
      </c>
      <c r="C1782" s="94" t="s">
        <v>5322</v>
      </c>
      <c r="D1782" s="23" t="s">
        <v>3287</v>
      </c>
      <c r="E1782" s="123">
        <v>24.1</v>
      </c>
      <c r="F1782" s="20">
        <v>12287.76</v>
      </c>
      <c r="G1782" s="20">
        <f t="shared" si="27"/>
        <v>296135.02</v>
      </c>
    </row>
    <row r="1783" spans="2:7" ht="42.75" outlineLevel="1" x14ac:dyDescent="0.25">
      <c r="B1783" s="90" t="s">
        <v>866</v>
      </c>
      <c r="C1783" s="94" t="s">
        <v>5323</v>
      </c>
      <c r="D1783" s="102" t="s">
        <v>2340</v>
      </c>
      <c r="E1783" s="123">
        <v>344</v>
      </c>
      <c r="F1783" s="20">
        <v>966.27</v>
      </c>
      <c r="G1783" s="20">
        <f t="shared" si="27"/>
        <v>332396.88</v>
      </c>
    </row>
    <row r="1784" spans="2:7" outlineLevel="1" x14ac:dyDescent="0.25">
      <c r="B1784" s="90" t="s">
        <v>867</v>
      </c>
      <c r="C1784" s="103" t="s">
        <v>773</v>
      </c>
      <c r="D1784" s="90"/>
      <c r="E1784" s="123"/>
      <c r="F1784" s="20"/>
      <c r="G1784" s="20">
        <f t="shared" si="27"/>
        <v>0</v>
      </c>
    </row>
    <row r="1785" spans="2:7" ht="28.5" outlineLevel="1" x14ac:dyDescent="0.25">
      <c r="B1785" s="90" t="s">
        <v>868</v>
      </c>
      <c r="C1785" s="94" t="s">
        <v>5324</v>
      </c>
      <c r="D1785" s="102" t="s">
        <v>2340</v>
      </c>
      <c r="E1785" s="123">
        <v>256.3</v>
      </c>
      <c r="F1785" s="20">
        <v>2844.75</v>
      </c>
      <c r="G1785" s="20">
        <f t="shared" si="27"/>
        <v>729109.43</v>
      </c>
    </row>
    <row r="1786" spans="2:7" ht="42.75" outlineLevel="1" x14ac:dyDescent="0.25">
      <c r="B1786" s="90" t="s">
        <v>869</v>
      </c>
      <c r="C1786" s="94" t="s">
        <v>5325</v>
      </c>
      <c r="D1786" s="102" t="s">
        <v>2340</v>
      </c>
      <c r="E1786" s="123">
        <v>235.8</v>
      </c>
      <c r="F1786" s="20">
        <v>1036.46</v>
      </c>
      <c r="G1786" s="20">
        <f t="shared" si="27"/>
        <v>244397.27</v>
      </c>
    </row>
    <row r="1787" spans="2:7" ht="42.75" outlineLevel="1" x14ac:dyDescent="0.25">
      <c r="B1787" s="90" t="s">
        <v>870</v>
      </c>
      <c r="C1787" s="101" t="s">
        <v>5326</v>
      </c>
      <c r="D1787" s="102" t="s">
        <v>2340</v>
      </c>
      <c r="E1787" s="123">
        <v>235.8</v>
      </c>
      <c r="F1787" s="20">
        <v>778.49</v>
      </c>
      <c r="G1787" s="20">
        <f t="shared" ref="G1787:G1850" si="28">E1787*F1787</f>
        <v>183567.94</v>
      </c>
    </row>
    <row r="1788" spans="2:7" ht="42.75" outlineLevel="1" x14ac:dyDescent="0.25">
      <c r="B1788" s="90" t="s">
        <v>871</v>
      </c>
      <c r="C1788" s="94" t="s">
        <v>5327</v>
      </c>
      <c r="D1788" s="93" t="s">
        <v>3288</v>
      </c>
      <c r="E1788" s="123">
        <v>56.2</v>
      </c>
      <c r="F1788" s="20">
        <v>13241.2</v>
      </c>
      <c r="G1788" s="20">
        <f t="shared" si="28"/>
        <v>744155.44</v>
      </c>
    </row>
    <row r="1789" spans="2:7" ht="57" outlineLevel="1" x14ac:dyDescent="0.25">
      <c r="B1789" s="90" t="s">
        <v>872</v>
      </c>
      <c r="C1789" s="94" t="s">
        <v>5328</v>
      </c>
      <c r="D1789" s="93" t="s">
        <v>3288</v>
      </c>
      <c r="E1789" s="123">
        <v>56.1</v>
      </c>
      <c r="F1789" s="20">
        <v>12406.16</v>
      </c>
      <c r="G1789" s="20">
        <f t="shared" si="28"/>
        <v>695985.58</v>
      </c>
    </row>
    <row r="1790" spans="2:7" ht="28.5" outlineLevel="1" x14ac:dyDescent="0.25">
      <c r="B1790" s="90" t="s">
        <v>873</v>
      </c>
      <c r="C1790" s="94" t="s">
        <v>5329</v>
      </c>
      <c r="D1790" s="102" t="s">
        <v>2340</v>
      </c>
      <c r="E1790" s="123">
        <v>23.2</v>
      </c>
      <c r="F1790" s="20">
        <v>20490.66</v>
      </c>
      <c r="G1790" s="20">
        <f t="shared" si="28"/>
        <v>475383.31</v>
      </c>
    </row>
    <row r="1791" spans="2:7" outlineLevel="1" x14ac:dyDescent="0.25">
      <c r="B1791" s="90" t="s">
        <v>874</v>
      </c>
      <c r="C1791" s="103" t="s">
        <v>774</v>
      </c>
      <c r="D1791" s="90"/>
      <c r="E1791" s="123"/>
      <c r="F1791" s="20"/>
      <c r="G1791" s="20">
        <f t="shared" si="28"/>
        <v>0</v>
      </c>
    </row>
    <row r="1792" spans="2:7" ht="28.5" outlineLevel="1" x14ac:dyDescent="0.25">
      <c r="B1792" s="90" t="s">
        <v>875</v>
      </c>
      <c r="C1792" s="94" t="s">
        <v>5330</v>
      </c>
      <c r="D1792" s="23" t="s">
        <v>3287</v>
      </c>
      <c r="E1792" s="123">
        <v>4529</v>
      </c>
      <c r="F1792" s="20">
        <v>1534.09</v>
      </c>
      <c r="G1792" s="20">
        <f t="shared" si="28"/>
        <v>6947893.6100000003</v>
      </c>
    </row>
    <row r="1793" spans="2:7" ht="28.5" outlineLevel="1" x14ac:dyDescent="0.25">
      <c r="B1793" s="90" t="s">
        <v>876</v>
      </c>
      <c r="C1793" s="94" t="s">
        <v>5331</v>
      </c>
      <c r="D1793" s="23" t="s">
        <v>3287</v>
      </c>
      <c r="E1793" s="123">
        <v>15.4</v>
      </c>
      <c r="F1793" s="20">
        <v>23671.02</v>
      </c>
      <c r="G1793" s="20">
        <f t="shared" si="28"/>
        <v>364533.71</v>
      </c>
    </row>
    <row r="1794" spans="2:7" ht="28.5" outlineLevel="1" x14ac:dyDescent="0.25">
      <c r="B1794" s="90" t="s">
        <v>877</v>
      </c>
      <c r="C1794" s="94" t="s">
        <v>5332</v>
      </c>
      <c r="D1794" s="23" t="s">
        <v>3287</v>
      </c>
      <c r="E1794" s="123">
        <v>213.3</v>
      </c>
      <c r="F1794" s="20">
        <v>27393.95</v>
      </c>
      <c r="G1794" s="20">
        <f t="shared" si="28"/>
        <v>5843129.54</v>
      </c>
    </row>
    <row r="1795" spans="2:7" ht="42.75" outlineLevel="1" x14ac:dyDescent="0.25">
      <c r="B1795" s="90" t="s">
        <v>878</v>
      </c>
      <c r="C1795" s="94" t="s">
        <v>5333</v>
      </c>
      <c r="D1795" s="102" t="s">
        <v>2340</v>
      </c>
      <c r="E1795" s="123">
        <v>174.3</v>
      </c>
      <c r="F1795" s="20">
        <v>2878.03</v>
      </c>
      <c r="G1795" s="20">
        <f t="shared" si="28"/>
        <v>501640.63</v>
      </c>
    </row>
    <row r="1796" spans="2:7" ht="42.75" outlineLevel="1" x14ac:dyDescent="0.25">
      <c r="B1796" s="90" t="s">
        <v>879</v>
      </c>
      <c r="C1796" s="94" t="s">
        <v>5334</v>
      </c>
      <c r="D1796" s="102" t="s">
        <v>2340</v>
      </c>
      <c r="E1796" s="123">
        <v>343.7</v>
      </c>
      <c r="F1796" s="20">
        <v>2030.63</v>
      </c>
      <c r="G1796" s="20">
        <f t="shared" si="28"/>
        <v>697927.53</v>
      </c>
    </row>
    <row r="1797" spans="2:7" ht="42.75" outlineLevel="1" x14ac:dyDescent="0.25">
      <c r="B1797" s="90" t="s">
        <v>880</v>
      </c>
      <c r="C1797" s="94" t="s">
        <v>5335</v>
      </c>
      <c r="D1797" s="102" t="s">
        <v>2340</v>
      </c>
      <c r="E1797" s="123">
        <v>352.8</v>
      </c>
      <c r="F1797" s="20">
        <v>945.33</v>
      </c>
      <c r="G1797" s="20">
        <f t="shared" si="28"/>
        <v>333512.42</v>
      </c>
    </row>
    <row r="1798" spans="2:7" ht="28.5" outlineLevel="1" x14ac:dyDescent="0.25">
      <c r="B1798" s="90" t="s">
        <v>881</v>
      </c>
      <c r="C1798" s="94" t="s">
        <v>5336</v>
      </c>
      <c r="D1798" s="102" t="s">
        <v>2340</v>
      </c>
      <c r="E1798" s="123">
        <v>170.6</v>
      </c>
      <c r="F1798" s="20">
        <v>1077.25</v>
      </c>
      <c r="G1798" s="20">
        <f t="shared" si="28"/>
        <v>183778.85</v>
      </c>
    </row>
    <row r="1799" spans="2:7" ht="28.5" outlineLevel="1" x14ac:dyDescent="0.25">
      <c r="B1799" s="90" t="s">
        <v>882</v>
      </c>
      <c r="C1799" s="94" t="s">
        <v>5337</v>
      </c>
      <c r="D1799" s="102" t="s">
        <v>2340</v>
      </c>
      <c r="E1799" s="123">
        <v>36.799999999999997</v>
      </c>
      <c r="F1799" s="20">
        <v>829.33</v>
      </c>
      <c r="G1799" s="20">
        <f t="shared" si="28"/>
        <v>30519.34</v>
      </c>
    </row>
    <row r="1800" spans="2:7" ht="28.5" outlineLevel="1" x14ac:dyDescent="0.25">
      <c r="B1800" s="90" t="s">
        <v>883</v>
      </c>
      <c r="C1800" s="94" t="s">
        <v>5338</v>
      </c>
      <c r="D1800" s="102" t="s">
        <v>2340</v>
      </c>
      <c r="E1800" s="123">
        <v>300.2</v>
      </c>
      <c r="F1800" s="20">
        <v>113.96</v>
      </c>
      <c r="G1800" s="20">
        <f t="shared" si="28"/>
        <v>34210.79</v>
      </c>
    </row>
    <row r="1801" spans="2:7" outlineLevel="1" x14ac:dyDescent="0.25">
      <c r="B1801" s="90" t="s">
        <v>884</v>
      </c>
      <c r="C1801" s="103" t="s">
        <v>2437</v>
      </c>
      <c r="D1801" s="90"/>
      <c r="E1801" s="123"/>
      <c r="F1801" s="20"/>
      <c r="G1801" s="20">
        <f t="shared" si="28"/>
        <v>0</v>
      </c>
    </row>
    <row r="1802" spans="2:7" ht="28.5" outlineLevel="1" x14ac:dyDescent="0.25">
      <c r="B1802" s="90" t="s">
        <v>885</v>
      </c>
      <c r="C1802" s="101" t="s">
        <v>5339</v>
      </c>
      <c r="D1802" s="23" t="s">
        <v>3287</v>
      </c>
      <c r="E1802" s="123">
        <v>9.42</v>
      </c>
      <c r="F1802" s="20">
        <v>25095.78</v>
      </c>
      <c r="G1802" s="20">
        <f t="shared" si="28"/>
        <v>236402.25</v>
      </c>
    </row>
    <row r="1803" spans="2:7" ht="42.75" outlineLevel="1" x14ac:dyDescent="0.25">
      <c r="B1803" s="90" t="s">
        <v>886</v>
      </c>
      <c r="C1803" s="94" t="s">
        <v>5340</v>
      </c>
      <c r="D1803" s="102" t="s">
        <v>2340</v>
      </c>
      <c r="E1803" s="123">
        <v>39.14</v>
      </c>
      <c r="F1803" s="20">
        <v>1077.53</v>
      </c>
      <c r="G1803" s="20">
        <f t="shared" si="28"/>
        <v>42174.52</v>
      </c>
    </row>
    <row r="1804" spans="2:7" ht="28.5" outlineLevel="1" x14ac:dyDescent="0.25">
      <c r="B1804" s="90" t="s">
        <v>887</v>
      </c>
      <c r="C1804" s="94" t="s">
        <v>5341</v>
      </c>
      <c r="D1804" s="91" t="s">
        <v>1124</v>
      </c>
      <c r="E1804" s="123">
        <v>1.07</v>
      </c>
      <c r="F1804" s="20">
        <v>141968.38</v>
      </c>
      <c r="G1804" s="20">
        <f t="shared" si="28"/>
        <v>151906.17000000001</v>
      </c>
    </row>
    <row r="1805" spans="2:7" ht="28.5" outlineLevel="1" x14ac:dyDescent="0.25">
      <c r="B1805" s="90" t="s">
        <v>888</v>
      </c>
      <c r="C1805" s="94" t="s">
        <v>5342</v>
      </c>
      <c r="D1805" s="102" t="s">
        <v>2340</v>
      </c>
      <c r="E1805" s="123">
        <v>54.82</v>
      </c>
      <c r="F1805" s="20">
        <v>1008.36</v>
      </c>
      <c r="G1805" s="20">
        <f t="shared" si="28"/>
        <v>55278.3</v>
      </c>
    </row>
    <row r="1806" spans="2:7" outlineLevel="1" x14ac:dyDescent="0.2">
      <c r="B1806" s="90" t="s">
        <v>888</v>
      </c>
      <c r="C1806" s="103" t="s">
        <v>362</v>
      </c>
      <c r="D1806" s="88"/>
      <c r="E1806" s="137"/>
      <c r="F1806" s="126"/>
      <c r="G1806" s="20">
        <f t="shared" si="28"/>
        <v>0</v>
      </c>
    </row>
    <row r="1807" spans="2:7" outlineLevel="1" x14ac:dyDescent="0.2">
      <c r="B1807" s="90" t="s">
        <v>888</v>
      </c>
      <c r="C1807" s="103" t="s">
        <v>3876</v>
      </c>
      <c r="D1807" s="88"/>
      <c r="E1807" s="137"/>
      <c r="F1807" s="126"/>
      <c r="G1807" s="20">
        <f t="shared" si="28"/>
        <v>0</v>
      </c>
    </row>
    <row r="1808" spans="2:7" ht="28.5" outlineLevel="1" x14ac:dyDescent="0.25">
      <c r="B1808" s="90" t="s">
        <v>889</v>
      </c>
      <c r="C1808" s="94" t="s">
        <v>5343</v>
      </c>
      <c r="D1808" s="23" t="s">
        <v>3287</v>
      </c>
      <c r="E1808" s="123">
        <v>239</v>
      </c>
      <c r="F1808" s="20">
        <v>1498.86</v>
      </c>
      <c r="G1808" s="20">
        <f t="shared" si="28"/>
        <v>358227.54</v>
      </c>
    </row>
    <row r="1809" spans="2:7" ht="28.5" outlineLevel="1" x14ac:dyDescent="0.25">
      <c r="B1809" s="90" t="s">
        <v>890</v>
      </c>
      <c r="C1809" s="94" t="s">
        <v>5344</v>
      </c>
      <c r="D1809" s="102" t="s">
        <v>2340</v>
      </c>
      <c r="E1809" s="123">
        <v>466</v>
      </c>
      <c r="F1809" s="20">
        <v>754.88</v>
      </c>
      <c r="G1809" s="20">
        <f t="shared" si="28"/>
        <v>351774.08</v>
      </c>
    </row>
    <row r="1810" spans="2:7" ht="28.5" outlineLevel="1" x14ac:dyDescent="0.25">
      <c r="B1810" s="90" t="s">
        <v>891</v>
      </c>
      <c r="C1810" s="94" t="s">
        <v>5345</v>
      </c>
      <c r="D1810" s="102" t="s">
        <v>2340</v>
      </c>
      <c r="E1810" s="123">
        <v>184</v>
      </c>
      <c r="F1810" s="20">
        <v>721.03</v>
      </c>
      <c r="G1810" s="20">
        <f t="shared" si="28"/>
        <v>132669.51999999999</v>
      </c>
    </row>
    <row r="1811" spans="2:7" ht="42.75" outlineLevel="1" x14ac:dyDescent="0.25">
      <c r="B1811" s="90" t="s">
        <v>892</v>
      </c>
      <c r="C1811" s="94" t="s">
        <v>5346</v>
      </c>
      <c r="D1811" s="23" t="s">
        <v>2757</v>
      </c>
      <c r="E1811" s="123">
        <v>3</v>
      </c>
      <c r="F1811" s="20">
        <v>7142.29</v>
      </c>
      <c r="G1811" s="20">
        <f t="shared" si="28"/>
        <v>21426.87</v>
      </c>
    </row>
    <row r="1812" spans="2:7" ht="28.5" outlineLevel="1" x14ac:dyDescent="0.25">
      <c r="B1812" s="90" t="s">
        <v>893</v>
      </c>
      <c r="C1812" s="94" t="s">
        <v>5347</v>
      </c>
      <c r="D1812" s="23" t="s">
        <v>2757</v>
      </c>
      <c r="E1812" s="123">
        <v>32</v>
      </c>
      <c r="F1812" s="20">
        <v>395.18</v>
      </c>
      <c r="G1812" s="20">
        <f t="shared" si="28"/>
        <v>12645.76</v>
      </c>
    </row>
    <row r="1813" spans="2:7" ht="28.5" outlineLevel="1" x14ac:dyDescent="0.25">
      <c r="B1813" s="90" t="s">
        <v>894</v>
      </c>
      <c r="C1813" s="103" t="s">
        <v>2438</v>
      </c>
      <c r="D1813" s="88"/>
      <c r="E1813" s="137"/>
      <c r="F1813" s="88"/>
      <c r="G1813" s="20">
        <f t="shared" si="28"/>
        <v>0</v>
      </c>
    </row>
    <row r="1814" spans="2:7" ht="28.5" outlineLevel="1" x14ac:dyDescent="0.2">
      <c r="B1814" s="90" t="s">
        <v>895</v>
      </c>
      <c r="C1814" s="103" t="s">
        <v>3877</v>
      </c>
      <c r="D1814" s="91"/>
      <c r="E1814" s="123"/>
      <c r="F1814" s="126"/>
      <c r="G1814" s="20">
        <f t="shared" si="28"/>
        <v>0</v>
      </c>
    </row>
    <row r="1815" spans="2:7" outlineLevel="1" x14ac:dyDescent="0.2">
      <c r="B1815" s="90" t="s">
        <v>896</v>
      </c>
      <c r="C1815" s="103" t="s">
        <v>1207</v>
      </c>
      <c r="D1815" s="90"/>
      <c r="E1815" s="123"/>
      <c r="F1815" s="126"/>
      <c r="G1815" s="20">
        <f t="shared" si="28"/>
        <v>0</v>
      </c>
    </row>
    <row r="1816" spans="2:7" ht="28.5" outlineLevel="1" x14ac:dyDescent="0.25">
      <c r="B1816" s="90" t="s">
        <v>897</v>
      </c>
      <c r="C1816" s="94" t="s">
        <v>5348</v>
      </c>
      <c r="D1816" s="23" t="s">
        <v>3287</v>
      </c>
      <c r="E1816" s="123">
        <v>2575</v>
      </c>
      <c r="F1816" s="20">
        <v>2761.59</v>
      </c>
      <c r="G1816" s="20">
        <f t="shared" si="28"/>
        <v>7111094.25</v>
      </c>
    </row>
    <row r="1817" spans="2:7" outlineLevel="1" x14ac:dyDescent="0.25">
      <c r="B1817" s="90" t="s">
        <v>898</v>
      </c>
      <c r="C1817" s="103" t="s">
        <v>1208</v>
      </c>
      <c r="D1817" s="90"/>
      <c r="E1817" s="123"/>
      <c r="F1817" s="20"/>
      <c r="G1817" s="20">
        <f t="shared" si="28"/>
        <v>0</v>
      </c>
    </row>
    <row r="1818" spans="2:7" ht="42.75" outlineLevel="1" x14ac:dyDescent="0.25">
      <c r="B1818" s="90" t="s">
        <v>899</v>
      </c>
      <c r="C1818" s="94" t="s">
        <v>5349</v>
      </c>
      <c r="D1818" s="23" t="s">
        <v>3287</v>
      </c>
      <c r="E1818" s="123">
        <v>345.3</v>
      </c>
      <c r="F1818" s="20">
        <v>26394.13</v>
      </c>
      <c r="G1818" s="20">
        <f t="shared" si="28"/>
        <v>9113893.0899999999</v>
      </c>
    </row>
    <row r="1819" spans="2:7" ht="28.5" outlineLevel="1" x14ac:dyDescent="0.25">
      <c r="B1819" s="90" t="s">
        <v>900</v>
      </c>
      <c r="C1819" s="94" t="s">
        <v>5350</v>
      </c>
      <c r="D1819" s="23" t="s">
        <v>3287</v>
      </c>
      <c r="E1819" s="123">
        <v>153.4</v>
      </c>
      <c r="F1819" s="20">
        <v>50918.14</v>
      </c>
      <c r="G1819" s="20">
        <f t="shared" si="28"/>
        <v>7810842.6799999997</v>
      </c>
    </row>
    <row r="1820" spans="2:7" ht="42.75" outlineLevel="1" x14ac:dyDescent="0.25">
      <c r="B1820" s="90" t="s">
        <v>901</v>
      </c>
      <c r="C1820" s="94" t="s">
        <v>5351</v>
      </c>
      <c r="D1820" s="23" t="s">
        <v>3287</v>
      </c>
      <c r="E1820" s="123">
        <v>285.2</v>
      </c>
      <c r="F1820" s="20">
        <v>46382.77</v>
      </c>
      <c r="G1820" s="20">
        <f t="shared" si="28"/>
        <v>13228366</v>
      </c>
    </row>
    <row r="1821" spans="2:7" ht="42.75" outlineLevel="1" x14ac:dyDescent="0.25">
      <c r="B1821" s="90" t="s">
        <v>902</v>
      </c>
      <c r="C1821" s="94" t="s">
        <v>5352</v>
      </c>
      <c r="D1821" s="23" t="s">
        <v>3287</v>
      </c>
      <c r="E1821" s="123">
        <v>15.3</v>
      </c>
      <c r="F1821" s="20">
        <v>19823.669999999998</v>
      </c>
      <c r="G1821" s="20">
        <f t="shared" si="28"/>
        <v>303302.15000000002</v>
      </c>
    </row>
    <row r="1822" spans="2:7" ht="42.75" outlineLevel="1" x14ac:dyDescent="0.25">
      <c r="B1822" s="90" t="s">
        <v>903</v>
      </c>
      <c r="C1822" s="94" t="s">
        <v>5353</v>
      </c>
      <c r="D1822" s="102" t="s">
        <v>2340</v>
      </c>
      <c r="E1822" s="123">
        <v>532</v>
      </c>
      <c r="F1822" s="20">
        <v>1008.31</v>
      </c>
      <c r="G1822" s="20">
        <f t="shared" si="28"/>
        <v>536420.92000000004</v>
      </c>
    </row>
    <row r="1823" spans="2:7" outlineLevel="1" x14ac:dyDescent="0.25">
      <c r="B1823" s="90" t="s">
        <v>904</v>
      </c>
      <c r="C1823" s="103" t="s">
        <v>1209</v>
      </c>
      <c r="D1823" s="90"/>
      <c r="E1823" s="123"/>
      <c r="F1823" s="20"/>
      <c r="G1823" s="20">
        <f t="shared" si="28"/>
        <v>0</v>
      </c>
    </row>
    <row r="1824" spans="2:7" ht="42.75" outlineLevel="1" x14ac:dyDescent="0.25">
      <c r="B1824" s="90" t="s">
        <v>905</v>
      </c>
      <c r="C1824" s="94" t="s">
        <v>5354</v>
      </c>
      <c r="D1824" s="23" t="s">
        <v>3287</v>
      </c>
      <c r="E1824" s="123">
        <v>340</v>
      </c>
      <c r="F1824" s="20">
        <v>23885.15</v>
      </c>
      <c r="G1824" s="20">
        <f t="shared" si="28"/>
        <v>8120951</v>
      </c>
    </row>
    <row r="1825" spans="2:7" ht="42.75" outlineLevel="1" x14ac:dyDescent="0.25">
      <c r="B1825" s="90" t="s">
        <v>906</v>
      </c>
      <c r="C1825" s="94" t="s">
        <v>5355</v>
      </c>
      <c r="D1825" s="23" t="s">
        <v>3287</v>
      </c>
      <c r="E1825" s="123">
        <v>95.3</v>
      </c>
      <c r="F1825" s="20">
        <v>25669.67</v>
      </c>
      <c r="G1825" s="20">
        <f t="shared" si="28"/>
        <v>2446319.5499999998</v>
      </c>
    </row>
    <row r="1826" spans="2:7" ht="42.75" outlineLevel="1" x14ac:dyDescent="0.25">
      <c r="B1826" s="90" t="s">
        <v>907</v>
      </c>
      <c r="C1826" s="94" t="s">
        <v>5356</v>
      </c>
      <c r="D1826" s="23" t="s">
        <v>3287</v>
      </c>
      <c r="E1826" s="123">
        <v>12.7</v>
      </c>
      <c r="F1826" s="20">
        <v>17715.080000000002</v>
      </c>
      <c r="G1826" s="20">
        <f t="shared" si="28"/>
        <v>224981.52</v>
      </c>
    </row>
    <row r="1827" spans="2:7" ht="42.75" outlineLevel="1" x14ac:dyDescent="0.25">
      <c r="B1827" s="90" t="s">
        <v>908</v>
      </c>
      <c r="C1827" s="94" t="s">
        <v>5357</v>
      </c>
      <c r="D1827" s="102" t="s">
        <v>2340</v>
      </c>
      <c r="E1827" s="123">
        <v>242</v>
      </c>
      <c r="F1827" s="20">
        <v>1008.28</v>
      </c>
      <c r="G1827" s="20">
        <f t="shared" si="28"/>
        <v>244003.76</v>
      </c>
    </row>
    <row r="1828" spans="2:7" outlineLevel="1" x14ac:dyDescent="0.25">
      <c r="B1828" s="90" t="s">
        <v>909</v>
      </c>
      <c r="C1828" s="103" t="s">
        <v>1210</v>
      </c>
      <c r="D1828" s="90"/>
      <c r="E1828" s="123"/>
      <c r="F1828" s="20"/>
      <c r="G1828" s="20">
        <f t="shared" si="28"/>
        <v>0</v>
      </c>
    </row>
    <row r="1829" spans="2:7" ht="28.5" outlineLevel="1" x14ac:dyDescent="0.25">
      <c r="B1829" s="90" t="s">
        <v>910</v>
      </c>
      <c r="C1829" s="94" t="s">
        <v>5358</v>
      </c>
      <c r="D1829" s="102" t="s">
        <v>2340</v>
      </c>
      <c r="E1829" s="123">
        <v>1013.4</v>
      </c>
      <c r="F1829" s="20">
        <v>2832.79</v>
      </c>
      <c r="G1829" s="20">
        <f t="shared" si="28"/>
        <v>2870749.39</v>
      </c>
    </row>
    <row r="1830" spans="2:7" ht="42.75" outlineLevel="1" x14ac:dyDescent="0.25">
      <c r="B1830" s="90" t="s">
        <v>911</v>
      </c>
      <c r="C1830" s="94" t="s">
        <v>5359</v>
      </c>
      <c r="D1830" s="93" t="s">
        <v>3288</v>
      </c>
      <c r="E1830" s="123">
        <v>85.5</v>
      </c>
      <c r="F1830" s="20">
        <v>6508.85</v>
      </c>
      <c r="G1830" s="20">
        <f t="shared" si="28"/>
        <v>556506.68000000005</v>
      </c>
    </row>
    <row r="1831" spans="2:7" outlineLevel="1" x14ac:dyDescent="0.25">
      <c r="B1831" s="90" t="s">
        <v>912</v>
      </c>
      <c r="C1831" s="103" t="s">
        <v>1211</v>
      </c>
      <c r="D1831" s="90"/>
      <c r="E1831" s="123"/>
      <c r="F1831" s="20"/>
      <c r="G1831" s="20">
        <f t="shared" si="28"/>
        <v>0</v>
      </c>
    </row>
    <row r="1832" spans="2:7" ht="28.5" outlineLevel="1" x14ac:dyDescent="0.25">
      <c r="B1832" s="90" t="s">
        <v>913</v>
      </c>
      <c r="C1832" s="94" t="s">
        <v>5364</v>
      </c>
      <c r="D1832" s="93" t="s">
        <v>3288</v>
      </c>
      <c r="E1832" s="123">
        <v>93.3</v>
      </c>
      <c r="F1832" s="20">
        <v>1114.69</v>
      </c>
      <c r="G1832" s="20">
        <f t="shared" si="28"/>
        <v>104000.58</v>
      </c>
    </row>
    <row r="1833" spans="2:7" ht="28.5" outlineLevel="1" x14ac:dyDescent="0.25">
      <c r="B1833" s="90" t="s">
        <v>914</v>
      </c>
      <c r="C1833" s="94" t="s">
        <v>5363</v>
      </c>
      <c r="D1833" s="93" t="s">
        <v>3288</v>
      </c>
      <c r="E1833" s="123">
        <v>93.3</v>
      </c>
      <c r="F1833" s="20">
        <v>1065.1500000000001</v>
      </c>
      <c r="G1833" s="20">
        <f t="shared" si="28"/>
        <v>99378.5</v>
      </c>
    </row>
    <row r="1834" spans="2:7" ht="28.5" outlineLevel="1" x14ac:dyDescent="0.25">
      <c r="B1834" s="90" t="s">
        <v>915</v>
      </c>
      <c r="C1834" s="94" t="s">
        <v>5360</v>
      </c>
      <c r="D1834" s="102" t="s">
        <v>2340</v>
      </c>
      <c r="E1834" s="123">
        <v>402</v>
      </c>
      <c r="F1834" s="20">
        <v>2980.32</v>
      </c>
      <c r="G1834" s="20">
        <f t="shared" si="28"/>
        <v>1198088.6399999999</v>
      </c>
    </row>
    <row r="1835" spans="2:7" ht="28.5" outlineLevel="1" x14ac:dyDescent="0.25">
      <c r="B1835" s="90" t="s">
        <v>916</v>
      </c>
      <c r="C1835" s="94" t="s">
        <v>5362</v>
      </c>
      <c r="D1835" s="23" t="s">
        <v>3287</v>
      </c>
      <c r="E1835" s="123">
        <v>24.1</v>
      </c>
      <c r="F1835" s="20">
        <v>12288.1</v>
      </c>
      <c r="G1835" s="20">
        <f t="shared" si="28"/>
        <v>296143.21000000002</v>
      </c>
    </row>
    <row r="1836" spans="2:7" ht="42.75" outlineLevel="1" x14ac:dyDescent="0.25">
      <c r="B1836" s="90" t="s">
        <v>917</v>
      </c>
      <c r="C1836" s="94" t="s">
        <v>5361</v>
      </c>
      <c r="D1836" s="102" t="s">
        <v>2340</v>
      </c>
      <c r="E1836" s="123">
        <v>344</v>
      </c>
      <c r="F1836" s="20">
        <v>966.3</v>
      </c>
      <c r="G1836" s="20">
        <f t="shared" si="28"/>
        <v>332407.2</v>
      </c>
    </row>
    <row r="1837" spans="2:7" outlineLevel="1" x14ac:dyDescent="0.25">
      <c r="B1837" s="90" t="s">
        <v>918</v>
      </c>
      <c r="C1837" s="103" t="s">
        <v>773</v>
      </c>
      <c r="D1837" s="90"/>
      <c r="E1837" s="123"/>
      <c r="F1837" s="20"/>
      <c r="G1837" s="20">
        <f t="shared" si="28"/>
        <v>0</v>
      </c>
    </row>
    <row r="1838" spans="2:7" ht="28.5" outlineLevel="1" x14ac:dyDescent="0.25">
      <c r="B1838" s="90" t="s">
        <v>919</v>
      </c>
      <c r="C1838" s="94" t="s">
        <v>5365</v>
      </c>
      <c r="D1838" s="102" t="s">
        <v>2340</v>
      </c>
      <c r="E1838" s="123">
        <v>256.3</v>
      </c>
      <c r="F1838" s="20">
        <v>2844.81</v>
      </c>
      <c r="G1838" s="20">
        <f t="shared" si="28"/>
        <v>729124.8</v>
      </c>
    </row>
    <row r="1839" spans="2:7" ht="42.75" outlineLevel="1" x14ac:dyDescent="0.25">
      <c r="B1839" s="90" t="s">
        <v>920</v>
      </c>
      <c r="C1839" s="94" t="s">
        <v>5366</v>
      </c>
      <c r="D1839" s="102" t="s">
        <v>2340</v>
      </c>
      <c r="E1839" s="123">
        <v>235.8</v>
      </c>
      <c r="F1839" s="20">
        <v>1036.46</v>
      </c>
      <c r="G1839" s="20">
        <f t="shared" si="28"/>
        <v>244397.27</v>
      </c>
    </row>
    <row r="1840" spans="2:7" ht="42.75" outlineLevel="1" x14ac:dyDescent="0.25">
      <c r="B1840" s="90" t="s">
        <v>921</v>
      </c>
      <c r="C1840" s="101" t="s">
        <v>5367</v>
      </c>
      <c r="D1840" s="102" t="s">
        <v>2340</v>
      </c>
      <c r="E1840" s="123">
        <v>235.8</v>
      </c>
      <c r="F1840" s="20">
        <v>778.56</v>
      </c>
      <c r="G1840" s="20">
        <f t="shared" si="28"/>
        <v>183584.45</v>
      </c>
    </row>
    <row r="1841" spans="2:7" ht="42.75" outlineLevel="1" x14ac:dyDescent="0.25">
      <c r="B1841" s="90" t="s">
        <v>922</v>
      </c>
      <c r="C1841" s="94" t="s">
        <v>5368</v>
      </c>
      <c r="D1841" s="93" t="s">
        <v>3288</v>
      </c>
      <c r="E1841" s="123">
        <v>56.2</v>
      </c>
      <c r="F1841" s="20">
        <v>13241.65</v>
      </c>
      <c r="G1841" s="20">
        <f t="shared" si="28"/>
        <v>744180.73</v>
      </c>
    </row>
    <row r="1842" spans="2:7" ht="57" outlineLevel="1" x14ac:dyDescent="0.25">
      <c r="B1842" s="90" t="s">
        <v>923</v>
      </c>
      <c r="C1842" s="94" t="s">
        <v>5369</v>
      </c>
      <c r="D1842" s="93" t="s">
        <v>3288</v>
      </c>
      <c r="E1842" s="123">
        <v>56.1</v>
      </c>
      <c r="F1842" s="20">
        <v>12316.31</v>
      </c>
      <c r="G1842" s="20">
        <f t="shared" si="28"/>
        <v>690944.99</v>
      </c>
    </row>
    <row r="1843" spans="2:7" ht="28.5" outlineLevel="1" x14ac:dyDescent="0.25">
      <c r="B1843" s="90" t="s">
        <v>924</v>
      </c>
      <c r="C1843" s="94" t="s">
        <v>5370</v>
      </c>
      <c r="D1843" s="102" t="s">
        <v>2340</v>
      </c>
      <c r="E1843" s="123">
        <v>23.2</v>
      </c>
      <c r="F1843" s="20">
        <v>20491.38</v>
      </c>
      <c r="G1843" s="20">
        <f t="shared" si="28"/>
        <v>475400.02</v>
      </c>
    </row>
    <row r="1844" spans="2:7" outlineLevel="1" x14ac:dyDescent="0.25">
      <c r="B1844" s="90" t="s">
        <v>925</v>
      </c>
      <c r="C1844" s="103" t="s">
        <v>774</v>
      </c>
      <c r="D1844" s="90"/>
      <c r="E1844" s="123"/>
      <c r="F1844" s="20"/>
      <c r="G1844" s="20">
        <f t="shared" si="28"/>
        <v>0</v>
      </c>
    </row>
    <row r="1845" spans="2:7" ht="28.5" outlineLevel="1" x14ac:dyDescent="0.25">
      <c r="B1845" s="90" t="s">
        <v>926</v>
      </c>
      <c r="C1845" s="94" t="s">
        <v>5371</v>
      </c>
      <c r="D1845" s="23" t="s">
        <v>3287</v>
      </c>
      <c r="E1845" s="123">
        <v>4319</v>
      </c>
      <c r="F1845" s="20">
        <v>1536.64</v>
      </c>
      <c r="G1845" s="20">
        <f t="shared" si="28"/>
        <v>6636748.1600000001</v>
      </c>
    </row>
    <row r="1846" spans="2:7" ht="28.5" outlineLevel="1" x14ac:dyDescent="0.25">
      <c r="B1846" s="90" t="s">
        <v>927</v>
      </c>
      <c r="C1846" s="94" t="s">
        <v>5372</v>
      </c>
      <c r="D1846" s="23" t="s">
        <v>3287</v>
      </c>
      <c r="E1846" s="123">
        <v>15.4</v>
      </c>
      <c r="F1846" s="20">
        <v>23671.56</v>
      </c>
      <c r="G1846" s="20">
        <f t="shared" si="28"/>
        <v>364542.02</v>
      </c>
    </row>
    <row r="1847" spans="2:7" ht="28.5" outlineLevel="1" x14ac:dyDescent="0.25">
      <c r="B1847" s="90" t="s">
        <v>928</v>
      </c>
      <c r="C1847" s="94" t="s">
        <v>5373</v>
      </c>
      <c r="D1847" s="23" t="s">
        <v>3287</v>
      </c>
      <c r="E1847" s="123">
        <v>213.3</v>
      </c>
      <c r="F1847" s="20">
        <v>27463.35</v>
      </c>
      <c r="G1847" s="20">
        <f t="shared" si="28"/>
        <v>5857932.5599999996</v>
      </c>
    </row>
    <row r="1848" spans="2:7" ht="42.75" outlineLevel="1" x14ac:dyDescent="0.25">
      <c r="B1848" s="90" t="s">
        <v>929</v>
      </c>
      <c r="C1848" s="94" t="s">
        <v>5374</v>
      </c>
      <c r="D1848" s="102" t="s">
        <v>2340</v>
      </c>
      <c r="E1848" s="123">
        <v>174.3</v>
      </c>
      <c r="F1848" s="20">
        <v>2878.08</v>
      </c>
      <c r="G1848" s="20">
        <f t="shared" si="28"/>
        <v>501649.34</v>
      </c>
    </row>
    <row r="1849" spans="2:7" ht="42.75" outlineLevel="1" x14ac:dyDescent="0.25">
      <c r="B1849" s="90" t="s">
        <v>930</v>
      </c>
      <c r="C1849" s="94" t="s">
        <v>5375</v>
      </c>
      <c r="D1849" s="102" t="s">
        <v>2340</v>
      </c>
      <c r="E1849" s="123">
        <v>343.7</v>
      </c>
      <c r="F1849" s="20">
        <v>2030.68</v>
      </c>
      <c r="G1849" s="20">
        <f t="shared" si="28"/>
        <v>697944.72</v>
      </c>
    </row>
    <row r="1850" spans="2:7" ht="42.75" outlineLevel="1" x14ac:dyDescent="0.25">
      <c r="B1850" s="90" t="s">
        <v>931</v>
      </c>
      <c r="C1850" s="94" t="s">
        <v>5376</v>
      </c>
      <c r="D1850" s="102" t="s">
        <v>2340</v>
      </c>
      <c r="E1850" s="123">
        <v>352.8</v>
      </c>
      <c r="F1850" s="20">
        <v>945.35</v>
      </c>
      <c r="G1850" s="20">
        <f t="shared" si="28"/>
        <v>333519.48</v>
      </c>
    </row>
    <row r="1851" spans="2:7" ht="28.5" outlineLevel="1" x14ac:dyDescent="0.25">
      <c r="B1851" s="90" t="s">
        <v>932</v>
      </c>
      <c r="C1851" s="94" t="s">
        <v>5377</v>
      </c>
      <c r="D1851" s="102" t="s">
        <v>2340</v>
      </c>
      <c r="E1851" s="123">
        <v>170.6</v>
      </c>
      <c r="F1851" s="20">
        <v>1077.29</v>
      </c>
      <c r="G1851" s="20">
        <f t="shared" ref="G1851:G1914" si="29">E1851*F1851</f>
        <v>183785.67</v>
      </c>
    </row>
    <row r="1852" spans="2:7" ht="28.5" outlineLevel="1" x14ac:dyDescent="0.25">
      <c r="B1852" s="90" t="s">
        <v>933</v>
      </c>
      <c r="C1852" s="94" t="s">
        <v>5378</v>
      </c>
      <c r="D1852" s="102" t="s">
        <v>2340</v>
      </c>
      <c r="E1852" s="123">
        <v>36.799999999999997</v>
      </c>
      <c r="F1852" s="20">
        <v>829.33</v>
      </c>
      <c r="G1852" s="20">
        <f t="shared" si="29"/>
        <v>30519.34</v>
      </c>
    </row>
    <row r="1853" spans="2:7" ht="28.5" outlineLevel="1" x14ac:dyDescent="0.25">
      <c r="B1853" s="90" t="s">
        <v>934</v>
      </c>
      <c r="C1853" s="94" t="s">
        <v>5379</v>
      </c>
      <c r="D1853" s="102" t="s">
        <v>2340</v>
      </c>
      <c r="E1853" s="123">
        <v>300.2</v>
      </c>
      <c r="F1853" s="20">
        <v>113.96</v>
      </c>
      <c r="G1853" s="20">
        <f t="shared" si="29"/>
        <v>34210.79</v>
      </c>
    </row>
    <row r="1854" spans="2:7" outlineLevel="1" x14ac:dyDescent="0.25">
      <c r="B1854" s="90" t="s">
        <v>935</v>
      </c>
      <c r="C1854" s="103" t="s">
        <v>2437</v>
      </c>
      <c r="D1854" s="90"/>
      <c r="E1854" s="123"/>
      <c r="F1854" s="20"/>
      <c r="G1854" s="20">
        <f t="shared" si="29"/>
        <v>0</v>
      </c>
    </row>
    <row r="1855" spans="2:7" ht="28.5" outlineLevel="1" x14ac:dyDescent="0.25">
      <c r="B1855" s="90" t="s">
        <v>936</v>
      </c>
      <c r="C1855" s="101" t="s">
        <v>5380</v>
      </c>
      <c r="D1855" s="23" t="s">
        <v>3287</v>
      </c>
      <c r="E1855" s="123">
        <v>9.42</v>
      </c>
      <c r="F1855" s="20">
        <v>25097.97</v>
      </c>
      <c r="G1855" s="20">
        <f t="shared" si="29"/>
        <v>236422.88</v>
      </c>
    </row>
    <row r="1856" spans="2:7" ht="42.75" outlineLevel="1" x14ac:dyDescent="0.25">
      <c r="B1856" s="90" t="s">
        <v>937</v>
      </c>
      <c r="C1856" s="94" t="s">
        <v>5381</v>
      </c>
      <c r="D1856" s="102" t="s">
        <v>2340</v>
      </c>
      <c r="E1856" s="123">
        <v>39.14</v>
      </c>
      <c r="F1856" s="20">
        <v>1077.53</v>
      </c>
      <c r="G1856" s="20">
        <f t="shared" si="29"/>
        <v>42174.52</v>
      </c>
    </row>
    <row r="1857" spans="2:7" ht="28.5" outlineLevel="1" x14ac:dyDescent="0.25">
      <c r="B1857" s="90" t="s">
        <v>938</v>
      </c>
      <c r="C1857" s="94" t="s">
        <v>5382</v>
      </c>
      <c r="D1857" s="93" t="s">
        <v>3288</v>
      </c>
      <c r="E1857" s="123">
        <v>1.07</v>
      </c>
      <c r="F1857" s="20">
        <v>141956.92000000001</v>
      </c>
      <c r="G1857" s="20">
        <f t="shared" si="29"/>
        <v>151893.9</v>
      </c>
    </row>
    <row r="1858" spans="2:7" ht="28.5" outlineLevel="1" x14ac:dyDescent="0.25">
      <c r="B1858" s="90" t="s">
        <v>939</v>
      </c>
      <c r="C1858" s="94" t="s">
        <v>5383</v>
      </c>
      <c r="D1858" s="102" t="s">
        <v>2340</v>
      </c>
      <c r="E1858" s="123">
        <v>54.82</v>
      </c>
      <c r="F1858" s="20">
        <v>1008.36</v>
      </c>
      <c r="G1858" s="20">
        <f t="shared" si="29"/>
        <v>55278.3</v>
      </c>
    </row>
    <row r="1859" spans="2:7" outlineLevel="1" x14ac:dyDescent="0.25">
      <c r="B1859" s="90" t="s">
        <v>940</v>
      </c>
      <c r="C1859" s="103" t="s">
        <v>362</v>
      </c>
      <c r="D1859" s="88"/>
      <c r="E1859" s="137"/>
      <c r="F1859" s="20"/>
      <c r="G1859" s="20">
        <f t="shared" si="29"/>
        <v>0</v>
      </c>
    </row>
    <row r="1860" spans="2:7" outlineLevel="1" x14ac:dyDescent="0.2">
      <c r="B1860" s="90" t="s">
        <v>940</v>
      </c>
      <c r="C1860" s="103" t="s">
        <v>2439</v>
      </c>
      <c r="D1860" s="88"/>
      <c r="E1860" s="137"/>
      <c r="F1860" s="126"/>
      <c r="G1860" s="20">
        <f t="shared" si="29"/>
        <v>0</v>
      </c>
    </row>
    <row r="1861" spans="2:7" ht="28.5" outlineLevel="1" x14ac:dyDescent="0.25">
      <c r="B1861" s="90" t="s">
        <v>941</v>
      </c>
      <c r="C1861" s="94" t="s">
        <v>5384</v>
      </c>
      <c r="D1861" s="23" t="s">
        <v>3287</v>
      </c>
      <c r="E1861" s="123">
        <v>323</v>
      </c>
      <c r="F1861" s="20">
        <v>1483.83</v>
      </c>
      <c r="G1861" s="20">
        <f t="shared" si="29"/>
        <v>479277.09</v>
      </c>
    </row>
    <row r="1862" spans="2:7" ht="28.5" outlineLevel="1" x14ac:dyDescent="0.25">
      <c r="B1862" s="90" t="s">
        <v>942</v>
      </c>
      <c r="C1862" s="94" t="s">
        <v>5385</v>
      </c>
      <c r="D1862" s="102" t="s">
        <v>2340</v>
      </c>
      <c r="E1862" s="123">
        <v>421</v>
      </c>
      <c r="F1862" s="20">
        <v>752.08</v>
      </c>
      <c r="G1862" s="20">
        <f t="shared" si="29"/>
        <v>316625.68</v>
      </c>
    </row>
    <row r="1863" spans="2:7" ht="28.5" outlineLevel="1" x14ac:dyDescent="0.25">
      <c r="B1863" s="90" t="s">
        <v>943</v>
      </c>
      <c r="C1863" s="94" t="s">
        <v>5386</v>
      </c>
      <c r="D1863" s="102" t="s">
        <v>2340</v>
      </c>
      <c r="E1863" s="123">
        <v>166</v>
      </c>
      <c r="F1863" s="20">
        <v>722.89</v>
      </c>
      <c r="G1863" s="20">
        <f t="shared" si="29"/>
        <v>119999.74</v>
      </c>
    </row>
    <row r="1864" spans="2:7" ht="42.75" outlineLevel="1" x14ac:dyDescent="0.25">
      <c r="B1864" s="90" t="s">
        <v>944</v>
      </c>
      <c r="C1864" s="94" t="s">
        <v>5387</v>
      </c>
      <c r="D1864" s="23" t="s">
        <v>2757</v>
      </c>
      <c r="E1864" s="123">
        <v>3</v>
      </c>
      <c r="F1864" s="20">
        <v>7142.29</v>
      </c>
      <c r="G1864" s="20">
        <f t="shared" si="29"/>
        <v>21426.87</v>
      </c>
    </row>
    <row r="1865" spans="2:7" ht="28.5" outlineLevel="1" x14ac:dyDescent="0.25">
      <c r="B1865" s="90" t="s">
        <v>945</v>
      </c>
      <c r="C1865" s="94" t="s">
        <v>5388</v>
      </c>
      <c r="D1865" s="23" t="s">
        <v>2757</v>
      </c>
      <c r="E1865" s="123">
        <v>32</v>
      </c>
      <c r="F1865" s="20">
        <v>395.18</v>
      </c>
      <c r="G1865" s="20">
        <f t="shared" si="29"/>
        <v>12645.76</v>
      </c>
    </row>
    <row r="1866" spans="2:7" ht="28.5" outlineLevel="1" x14ac:dyDescent="0.25">
      <c r="B1866" s="90" t="s">
        <v>946</v>
      </c>
      <c r="C1866" s="103" t="s">
        <v>2440</v>
      </c>
      <c r="D1866" s="88"/>
      <c r="E1866" s="137"/>
      <c r="F1866" s="88"/>
      <c r="G1866" s="20">
        <f t="shared" si="29"/>
        <v>0</v>
      </c>
    </row>
    <row r="1867" spans="2:7" ht="28.5" outlineLevel="1" x14ac:dyDescent="0.2">
      <c r="B1867" s="90" t="s">
        <v>947</v>
      </c>
      <c r="C1867" s="103" t="s">
        <v>3878</v>
      </c>
      <c r="D1867" s="91"/>
      <c r="E1867" s="123"/>
      <c r="F1867" s="126"/>
      <c r="G1867" s="20">
        <f t="shared" si="29"/>
        <v>0</v>
      </c>
    </row>
    <row r="1868" spans="2:7" outlineLevel="1" x14ac:dyDescent="0.2">
      <c r="B1868" s="90" t="s">
        <v>948</v>
      </c>
      <c r="C1868" s="70" t="s">
        <v>2441</v>
      </c>
      <c r="D1868" s="88"/>
      <c r="E1868" s="137"/>
      <c r="F1868" s="126"/>
      <c r="G1868" s="20">
        <f t="shared" si="29"/>
        <v>0</v>
      </c>
    </row>
    <row r="1869" spans="2:7" ht="28.5" outlineLevel="1" x14ac:dyDescent="0.25">
      <c r="B1869" s="90" t="s">
        <v>949</v>
      </c>
      <c r="C1869" s="92" t="s">
        <v>5389</v>
      </c>
      <c r="D1869" s="23" t="s">
        <v>3287</v>
      </c>
      <c r="E1869" s="123">
        <v>1329</v>
      </c>
      <c r="F1869" s="20">
        <v>3131.39</v>
      </c>
      <c r="G1869" s="20">
        <f t="shared" si="29"/>
        <v>4161617.31</v>
      </c>
    </row>
    <row r="1870" spans="2:7" outlineLevel="1" x14ac:dyDescent="0.25">
      <c r="B1870" s="90" t="s">
        <v>950</v>
      </c>
      <c r="C1870" s="72" t="s">
        <v>1208</v>
      </c>
      <c r="D1870" s="88"/>
      <c r="E1870" s="123"/>
      <c r="F1870" s="20"/>
      <c r="G1870" s="20">
        <f t="shared" si="29"/>
        <v>0</v>
      </c>
    </row>
    <row r="1871" spans="2:7" ht="42.75" outlineLevel="1" x14ac:dyDescent="0.25">
      <c r="B1871" s="90" t="s">
        <v>951</v>
      </c>
      <c r="C1871" s="73" t="s">
        <v>5390</v>
      </c>
      <c r="D1871" s="23" t="s">
        <v>3287</v>
      </c>
      <c r="E1871" s="123">
        <v>292.39999999999998</v>
      </c>
      <c r="F1871" s="20">
        <v>23543.09</v>
      </c>
      <c r="G1871" s="20">
        <f t="shared" si="29"/>
        <v>6883999.5199999996</v>
      </c>
    </row>
    <row r="1872" spans="2:7" ht="42.75" outlineLevel="1" x14ac:dyDescent="0.25">
      <c r="B1872" s="90" t="s">
        <v>952</v>
      </c>
      <c r="C1872" s="73" t="s">
        <v>5391</v>
      </c>
      <c r="D1872" s="23" t="s">
        <v>3287</v>
      </c>
      <c r="E1872" s="123">
        <v>153.4</v>
      </c>
      <c r="F1872" s="20">
        <v>59516.04</v>
      </c>
      <c r="G1872" s="20">
        <f t="shared" si="29"/>
        <v>9129760.5399999991</v>
      </c>
    </row>
    <row r="1873" spans="2:7" ht="42.75" outlineLevel="1" x14ac:dyDescent="0.25">
      <c r="B1873" s="90" t="s">
        <v>953</v>
      </c>
      <c r="C1873" s="73" t="s">
        <v>5392</v>
      </c>
      <c r="D1873" s="23" t="s">
        <v>3287</v>
      </c>
      <c r="E1873" s="123">
        <v>263.2</v>
      </c>
      <c r="F1873" s="20">
        <v>42763.92</v>
      </c>
      <c r="G1873" s="20">
        <f t="shared" si="29"/>
        <v>11255463.74</v>
      </c>
    </row>
    <row r="1874" spans="2:7" ht="42.75" outlineLevel="1" x14ac:dyDescent="0.25">
      <c r="B1874" s="90" t="s">
        <v>954</v>
      </c>
      <c r="C1874" s="73" t="s">
        <v>5393</v>
      </c>
      <c r="D1874" s="23" t="s">
        <v>3287</v>
      </c>
      <c r="E1874" s="123">
        <v>15.3</v>
      </c>
      <c r="F1874" s="20">
        <v>17446.95</v>
      </c>
      <c r="G1874" s="20">
        <f t="shared" si="29"/>
        <v>266938.34000000003</v>
      </c>
    </row>
    <row r="1875" spans="2:7" ht="28.5" outlineLevel="1" x14ac:dyDescent="0.25">
      <c r="B1875" s="90" t="s">
        <v>955</v>
      </c>
      <c r="C1875" s="94" t="s">
        <v>5394</v>
      </c>
      <c r="D1875" s="102" t="s">
        <v>2340</v>
      </c>
      <c r="E1875" s="123">
        <v>33.299999999999997</v>
      </c>
      <c r="F1875" s="20">
        <v>1076.92</v>
      </c>
      <c r="G1875" s="20">
        <f t="shared" si="29"/>
        <v>35861.440000000002</v>
      </c>
    </row>
    <row r="1876" spans="2:7" ht="42.75" outlineLevel="1" x14ac:dyDescent="0.25">
      <c r="B1876" s="90" t="s">
        <v>956</v>
      </c>
      <c r="C1876" s="73" t="s">
        <v>5395</v>
      </c>
      <c r="D1876" s="102" t="s">
        <v>2340</v>
      </c>
      <c r="E1876" s="123">
        <v>497.3</v>
      </c>
      <c r="F1876" s="20">
        <v>881.98</v>
      </c>
      <c r="G1876" s="20">
        <f t="shared" si="29"/>
        <v>438608.65</v>
      </c>
    </row>
    <row r="1877" spans="2:7" outlineLevel="1" x14ac:dyDescent="0.25">
      <c r="B1877" s="90" t="s">
        <v>957</v>
      </c>
      <c r="C1877" s="74" t="s">
        <v>1209</v>
      </c>
      <c r="D1877" s="88"/>
      <c r="E1877" s="123"/>
      <c r="F1877" s="20"/>
      <c r="G1877" s="20">
        <f t="shared" si="29"/>
        <v>0</v>
      </c>
    </row>
    <row r="1878" spans="2:7" ht="42.75" outlineLevel="1" x14ac:dyDescent="0.25">
      <c r="B1878" s="90" t="s">
        <v>958</v>
      </c>
      <c r="C1878" s="73" t="s">
        <v>5396</v>
      </c>
      <c r="D1878" s="23" t="s">
        <v>3287</v>
      </c>
      <c r="E1878" s="123">
        <v>298.60000000000002</v>
      </c>
      <c r="F1878" s="20">
        <v>24217.29</v>
      </c>
      <c r="G1878" s="20">
        <f t="shared" si="29"/>
        <v>7231282.79</v>
      </c>
    </row>
    <row r="1879" spans="2:7" ht="42.75" outlineLevel="1" x14ac:dyDescent="0.25">
      <c r="B1879" s="90" t="s">
        <v>2760</v>
      </c>
      <c r="C1879" s="94" t="s">
        <v>5397</v>
      </c>
      <c r="D1879" s="23" t="s">
        <v>3287</v>
      </c>
      <c r="E1879" s="123">
        <v>95</v>
      </c>
      <c r="F1879" s="20">
        <v>31771.79</v>
      </c>
      <c r="G1879" s="20">
        <f t="shared" si="29"/>
        <v>3018320.05</v>
      </c>
    </row>
    <row r="1880" spans="2:7" ht="42.75" outlineLevel="1" x14ac:dyDescent="0.25">
      <c r="B1880" s="90" t="s">
        <v>2761</v>
      </c>
      <c r="C1880" s="73" t="s">
        <v>5398</v>
      </c>
      <c r="D1880" s="23" t="s">
        <v>3287</v>
      </c>
      <c r="E1880" s="123">
        <v>12.7</v>
      </c>
      <c r="F1880" s="20">
        <v>15393.06</v>
      </c>
      <c r="G1880" s="20">
        <f t="shared" si="29"/>
        <v>195491.86</v>
      </c>
    </row>
    <row r="1881" spans="2:7" ht="28.5" outlineLevel="1" x14ac:dyDescent="0.25">
      <c r="B1881" s="90" t="s">
        <v>2762</v>
      </c>
      <c r="C1881" s="94" t="s">
        <v>5399</v>
      </c>
      <c r="D1881" s="102" t="s">
        <v>2340</v>
      </c>
      <c r="E1881" s="123">
        <v>27.7</v>
      </c>
      <c r="F1881" s="20">
        <v>951.25</v>
      </c>
      <c r="G1881" s="20">
        <f t="shared" si="29"/>
        <v>26349.63</v>
      </c>
    </row>
    <row r="1882" spans="2:7" ht="42.75" outlineLevel="1" x14ac:dyDescent="0.25">
      <c r="B1882" s="90" t="s">
        <v>2763</v>
      </c>
      <c r="C1882" s="73" t="s">
        <v>5400</v>
      </c>
      <c r="D1882" s="102" t="s">
        <v>2340</v>
      </c>
      <c r="E1882" s="123">
        <v>179</v>
      </c>
      <c r="F1882" s="20">
        <v>924.58</v>
      </c>
      <c r="G1882" s="20">
        <f t="shared" si="29"/>
        <v>165499.82</v>
      </c>
    </row>
    <row r="1883" spans="2:7" outlineLevel="1" x14ac:dyDescent="0.25">
      <c r="B1883" s="90" t="s">
        <v>2764</v>
      </c>
      <c r="C1883" s="74" t="s">
        <v>1210</v>
      </c>
      <c r="D1883" s="88"/>
      <c r="E1883" s="123"/>
      <c r="F1883" s="20"/>
      <c r="G1883" s="20">
        <f t="shared" si="29"/>
        <v>0</v>
      </c>
    </row>
    <row r="1884" spans="2:7" ht="28.5" outlineLevel="1" x14ac:dyDescent="0.25">
      <c r="B1884" s="90" t="s">
        <v>2765</v>
      </c>
      <c r="C1884" s="73" t="s">
        <v>5401</v>
      </c>
      <c r="D1884" s="102" t="s">
        <v>2340</v>
      </c>
      <c r="E1884" s="123">
        <v>962</v>
      </c>
      <c r="F1884" s="20">
        <v>2808.01</v>
      </c>
      <c r="G1884" s="20">
        <f t="shared" si="29"/>
        <v>2701305.62</v>
      </c>
    </row>
    <row r="1885" spans="2:7" ht="42.75" outlineLevel="1" x14ac:dyDescent="0.25">
      <c r="B1885" s="90" t="s">
        <v>2766</v>
      </c>
      <c r="C1885" s="94" t="s">
        <v>5402</v>
      </c>
      <c r="D1885" s="102" t="s">
        <v>3288</v>
      </c>
      <c r="E1885" s="123">
        <v>144.4</v>
      </c>
      <c r="F1885" s="20">
        <v>3342.05</v>
      </c>
      <c r="G1885" s="20">
        <f t="shared" si="29"/>
        <v>482592.02</v>
      </c>
    </row>
    <row r="1886" spans="2:7" outlineLevel="1" x14ac:dyDescent="0.25">
      <c r="B1886" s="90" t="s">
        <v>2767</v>
      </c>
      <c r="C1886" s="74" t="s">
        <v>1211</v>
      </c>
      <c r="D1886" s="88"/>
      <c r="E1886" s="123"/>
      <c r="F1886" s="20"/>
      <c r="G1886" s="20">
        <f t="shared" si="29"/>
        <v>0</v>
      </c>
    </row>
    <row r="1887" spans="2:7" ht="42.75" outlineLevel="1" x14ac:dyDescent="0.25">
      <c r="B1887" s="90" t="s">
        <v>2768</v>
      </c>
      <c r="C1887" s="73" t="s">
        <v>5403</v>
      </c>
      <c r="D1887" s="23" t="s">
        <v>3287</v>
      </c>
      <c r="E1887" s="123">
        <v>17</v>
      </c>
      <c r="F1887" s="20">
        <v>6322.08</v>
      </c>
      <c r="G1887" s="20">
        <f t="shared" si="29"/>
        <v>107475.36</v>
      </c>
    </row>
    <row r="1888" spans="2:7" ht="28.5" outlineLevel="1" x14ac:dyDescent="0.25">
      <c r="B1888" s="90" t="s">
        <v>2769</v>
      </c>
      <c r="C1888" s="73" t="s">
        <v>5404</v>
      </c>
      <c r="D1888" s="23" t="s">
        <v>3287</v>
      </c>
      <c r="E1888" s="123">
        <v>13</v>
      </c>
      <c r="F1888" s="20">
        <v>7956.89</v>
      </c>
      <c r="G1888" s="20">
        <f t="shared" si="29"/>
        <v>103439.57</v>
      </c>
    </row>
    <row r="1889" spans="2:7" ht="28.5" outlineLevel="1" x14ac:dyDescent="0.25">
      <c r="B1889" s="90" t="s">
        <v>2770</v>
      </c>
      <c r="C1889" s="94" t="s">
        <v>5405</v>
      </c>
      <c r="D1889" s="102" t="s">
        <v>2340</v>
      </c>
      <c r="E1889" s="123">
        <v>307.60000000000002</v>
      </c>
      <c r="F1889" s="20">
        <v>2977.19</v>
      </c>
      <c r="G1889" s="20">
        <f t="shared" si="29"/>
        <v>915783.64</v>
      </c>
    </row>
    <row r="1890" spans="2:7" ht="28.5" outlineLevel="1" x14ac:dyDescent="0.25">
      <c r="B1890" s="90" t="s">
        <v>2771</v>
      </c>
      <c r="C1890" s="73" t="s">
        <v>5406</v>
      </c>
      <c r="D1890" s="23" t="s">
        <v>3287</v>
      </c>
      <c r="E1890" s="123">
        <v>18.600000000000001</v>
      </c>
      <c r="F1890" s="20">
        <v>12093.08</v>
      </c>
      <c r="G1890" s="20">
        <f t="shared" si="29"/>
        <v>224931.29</v>
      </c>
    </row>
    <row r="1891" spans="2:7" ht="42.75" outlineLevel="1" x14ac:dyDescent="0.25">
      <c r="B1891" s="90" t="s">
        <v>2772</v>
      </c>
      <c r="C1891" s="73" t="s">
        <v>5407</v>
      </c>
      <c r="D1891" s="102" t="s">
        <v>2340</v>
      </c>
      <c r="E1891" s="123">
        <v>344</v>
      </c>
      <c r="F1891" s="20">
        <v>822.72</v>
      </c>
      <c r="G1891" s="20">
        <f t="shared" si="29"/>
        <v>283015.67999999999</v>
      </c>
    </row>
    <row r="1892" spans="2:7" outlineLevel="1" x14ac:dyDescent="0.25">
      <c r="B1892" s="90" t="s">
        <v>2773</v>
      </c>
      <c r="C1892" s="74" t="s">
        <v>773</v>
      </c>
      <c r="D1892" s="88"/>
      <c r="E1892" s="123"/>
      <c r="F1892" s="20"/>
      <c r="G1892" s="20">
        <f t="shared" si="29"/>
        <v>0</v>
      </c>
    </row>
    <row r="1893" spans="2:7" ht="28.5" outlineLevel="1" x14ac:dyDescent="0.25">
      <c r="B1893" s="90" t="s">
        <v>2774</v>
      </c>
      <c r="C1893" s="94" t="s">
        <v>5408</v>
      </c>
      <c r="D1893" s="102" t="s">
        <v>2340</v>
      </c>
      <c r="E1893" s="123">
        <v>229.2</v>
      </c>
      <c r="F1893" s="20">
        <v>2841.73</v>
      </c>
      <c r="G1893" s="20">
        <f t="shared" si="29"/>
        <v>651324.52</v>
      </c>
    </row>
    <row r="1894" spans="2:7" ht="42.75" outlineLevel="1" x14ac:dyDescent="0.25">
      <c r="B1894" s="90" t="s">
        <v>2775</v>
      </c>
      <c r="C1894" s="94" t="s">
        <v>5409</v>
      </c>
      <c r="D1894" s="102" t="s">
        <v>2340</v>
      </c>
      <c r="E1894" s="123">
        <v>192</v>
      </c>
      <c r="F1894" s="20">
        <v>1035.33</v>
      </c>
      <c r="G1894" s="20">
        <f t="shared" si="29"/>
        <v>198783.35999999999</v>
      </c>
    </row>
    <row r="1895" spans="2:7" ht="42.75" outlineLevel="1" x14ac:dyDescent="0.25">
      <c r="B1895" s="90" t="s">
        <v>2776</v>
      </c>
      <c r="C1895" s="101" t="s">
        <v>5410</v>
      </c>
      <c r="D1895" s="102" t="s">
        <v>2340</v>
      </c>
      <c r="E1895" s="123">
        <v>192</v>
      </c>
      <c r="F1895" s="20">
        <v>777.73</v>
      </c>
      <c r="G1895" s="20">
        <f t="shared" si="29"/>
        <v>149324.16</v>
      </c>
    </row>
    <row r="1896" spans="2:7" ht="42.75" outlineLevel="1" x14ac:dyDescent="0.25">
      <c r="B1896" s="90" t="s">
        <v>2777</v>
      </c>
      <c r="C1896" s="73" t="s">
        <v>5411</v>
      </c>
      <c r="D1896" s="23" t="s">
        <v>2339</v>
      </c>
      <c r="E1896" s="123">
        <v>49.5</v>
      </c>
      <c r="F1896" s="20">
        <v>13119.16</v>
      </c>
      <c r="G1896" s="20">
        <f t="shared" si="29"/>
        <v>649398.42000000004</v>
      </c>
    </row>
    <row r="1897" spans="2:7" ht="57" outlineLevel="1" x14ac:dyDescent="0.25">
      <c r="B1897" s="90" t="s">
        <v>2778</v>
      </c>
      <c r="C1897" s="73" t="s">
        <v>5412</v>
      </c>
      <c r="D1897" s="23" t="s">
        <v>2339</v>
      </c>
      <c r="E1897" s="123">
        <v>49.5</v>
      </c>
      <c r="F1897" s="20">
        <v>13443.42</v>
      </c>
      <c r="G1897" s="20">
        <f t="shared" si="29"/>
        <v>665449.29</v>
      </c>
    </row>
    <row r="1898" spans="2:7" ht="28.5" outlineLevel="1" x14ac:dyDescent="0.25">
      <c r="B1898" s="90" t="s">
        <v>2779</v>
      </c>
      <c r="C1898" s="73" t="s">
        <v>5413</v>
      </c>
      <c r="D1898" s="102" t="s">
        <v>2340</v>
      </c>
      <c r="E1898" s="123">
        <v>21.5</v>
      </c>
      <c r="F1898" s="20">
        <v>17382.27</v>
      </c>
      <c r="G1898" s="20">
        <f t="shared" si="29"/>
        <v>373718.81</v>
      </c>
    </row>
    <row r="1899" spans="2:7" outlineLevel="1" x14ac:dyDescent="0.25">
      <c r="B1899" s="90" t="s">
        <v>2780</v>
      </c>
      <c r="C1899" s="103" t="s">
        <v>774</v>
      </c>
      <c r="D1899" s="90"/>
      <c r="E1899" s="123"/>
      <c r="F1899" s="20"/>
      <c r="G1899" s="20">
        <f t="shared" si="29"/>
        <v>0</v>
      </c>
    </row>
    <row r="1900" spans="2:7" ht="28.5" outlineLevel="1" x14ac:dyDescent="0.25">
      <c r="B1900" s="90" t="s">
        <v>2781</v>
      </c>
      <c r="C1900" s="73" t="s">
        <v>5414</v>
      </c>
      <c r="D1900" s="23" t="s">
        <v>3287</v>
      </c>
      <c r="E1900" s="123">
        <v>3143</v>
      </c>
      <c r="F1900" s="20">
        <v>1539.79</v>
      </c>
      <c r="G1900" s="20">
        <f t="shared" si="29"/>
        <v>4839559.97</v>
      </c>
    </row>
    <row r="1901" spans="2:7" ht="28.5" outlineLevel="1" x14ac:dyDescent="0.25">
      <c r="B1901" s="90" t="s">
        <v>2782</v>
      </c>
      <c r="C1901" s="73" t="s">
        <v>5415</v>
      </c>
      <c r="D1901" s="23" t="s">
        <v>3287</v>
      </c>
      <c r="E1901" s="123">
        <v>16.399999999999999</v>
      </c>
      <c r="F1901" s="20">
        <v>21139.18</v>
      </c>
      <c r="G1901" s="20">
        <f t="shared" si="29"/>
        <v>346682.55</v>
      </c>
    </row>
    <row r="1902" spans="2:7" ht="28.5" outlineLevel="1" x14ac:dyDescent="0.25">
      <c r="B1902" s="90" t="s">
        <v>2783</v>
      </c>
      <c r="C1902" s="73" t="s">
        <v>5416</v>
      </c>
      <c r="D1902" s="23" t="s">
        <v>3287</v>
      </c>
      <c r="E1902" s="123">
        <v>219.2</v>
      </c>
      <c r="F1902" s="20">
        <v>22360.05</v>
      </c>
      <c r="G1902" s="20">
        <f t="shared" si="29"/>
        <v>4901322.96</v>
      </c>
    </row>
    <row r="1903" spans="2:7" ht="28.5" outlineLevel="1" x14ac:dyDescent="0.25">
      <c r="B1903" s="90" t="s">
        <v>2784</v>
      </c>
      <c r="C1903" s="94" t="s">
        <v>5417</v>
      </c>
      <c r="D1903" s="102" t="s">
        <v>2340</v>
      </c>
      <c r="E1903" s="123">
        <v>387.2</v>
      </c>
      <c r="F1903" s="20">
        <v>2841.81</v>
      </c>
      <c r="G1903" s="20">
        <f t="shared" si="29"/>
        <v>1100348.83</v>
      </c>
    </row>
    <row r="1904" spans="2:7" ht="28.5" outlineLevel="1" x14ac:dyDescent="0.25">
      <c r="B1904" s="90" t="s">
        <v>2785</v>
      </c>
      <c r="C1904" s="73" t="s">
        <v>5418</v>
      </c>
      <c r="D1904" s="23" t="s">
        <v>3287</v>
      </c>
      <c r="E1904" s="123">
        <v>13.6</v>
      </c>
      <c r="F1904" s="20">
        <v>2024.9</v>
      </c>
      <c r="G1904" s="20">
        <f t="shared" si="29"/>
        <v>27538.639999999999</v>
      </c>
    </row>
    <row r="1905" spans="2:7" ht="57" outlineLevel="1" x14ac:dyDescent="0.25">
      <c r="B1905" s="90" t="s">
        <v>2786</v>
      </c>
      <c r="C1905" s="73" t="s">
        <v>5419</v>
      </c>
      <c r="D1905" s="102" t="s">
        <v>2340</v>
      </c>
      <c r="E1905" s="123">
        <v>242.8</v>
      </c>
      <c r="F1905" s="20">
        <v>2874.98</v>
      </c>
      <c r="G1905" s="20">
        <f t="shared" si="29"/>
        <v>698045.14</v>
      </c>
    </row>
    <row r="1906" spans="2:7" ht="42.75" outlineLevel="1" x14ac:dyDescent="0.25">
      <c r="B1906" s="90" t="s">
        <v>2787</v>
      </c>
      <c r="C1906" s="73" t="s">
        <v>5420</v>
      </c>
      <c r="D1906" s="102" t="s">
        <v>2340</v>
      </c>
      <c r="E1906" s="123">
        <v>353.2</v>
      </c>
      <c r="F1906" s="20">
        <v>2028.85</v>
      </c>
      <c r="G1906" s="20">
        <f t="shared" si="29"/>
        <v>716589.82</v>
      </c>
    </row>
    <row r="1907" spans="2:7" ht="42.75" outlineLevel="1" x14ac:dyDescent="0.25">
      <c r="B1907" s="90" t="s">
        <v>2788</v>
      </c>
      <c r="C1907" s="101" t="s">
        <v>5421</v>
      </c>
      <c r="D1907" s="102" t="s">
        <v>2340</v>
      </c>
      <c r="E1907" s="123">
        <v>353.2</v>
      </c>
      <c r="F1907" s="20">
        <v>914.44</v>
      </c>
      <c r="G1907" s="20">
        <f t="shared" si="29"/>
        <v>322980.21000000002</v>
      </c>
    </row>
    <row r="1908" spans="2:7" ht="28.5" outlineLevel="1" x14ac:dyDescent="0.25">
      <c r="B1908" s="90" t="s">
        <v>2789</v>
      </c>
      <c r="C1908" s="73" t="s">
        <v>5422</v>
      </c>
      <c r="D1908" s="23" t="s">
        <v>2339</v>
      </c>
      <c r="E1908" s="123">
        <v>32</v>
      </c>
      <c r="F1908" s="20">
        <v>952.69</v>
      </c>
      <c r="G1908" s="20">
        <f t="shared" si="29"/>
        <v>30486.080000000002</v>
      </c>
    </row>
    <row r="1909" spans="2:7" ht="28.5" outlineLevel="1" x14ac:dyDescent="0.25">
      <c r="B1909" s="90" t="s">
        <v>2790</v>
      </c>
      <c r="C1909" s="94" t="s">
        <v>5417</v>
      </c>
      <c r="D1909" s="102" t="s">
        <v>2340</v>
      </c>
      <c r="E1909" s="123">
        <v>170.6</v>
      </c>
      <c r="F1909" s="20">
        <v>180.22</v>
      </c>
      <c r="G1909" s="20">
        <f t="shared" si="29"/>
        <v>30745.53</v>
      </c>
    </row>
    <row r="1910" spans="2:7" outlineLevel="1" x14ac:dyDescent="0.25">
      <c r="B1910" s="90" t="s">
        <v>2791</v>
      </c>
      <c r="C1910" s="70" t="s">
        <v>2437</v>
      </c>
      <c r="D1910" s="88"/>
      <c r="E1910" s="123"/>
      <c r="F1910" s="20"/>
      <c r="G1910" s="20">
        <f t="shared" si="29"/>
        <v>0</v>
      </c>
    </row>
    <row r="1911" spans="2:7" ht="28.5" outlineLevel="1" x14ac:dyDescent="0.25">
      <c r="B1911" s="90" t="s">
        <v>2792</v>
      </c>
      <c r="C1911" s="101" t="s">
        <v>5423</v>
      </c>
      <c r="D1911" s="23" t="s">
        <v>3287</v>
      </c>
      <c r="E1911" s="123">
        <v>10.62</v>
      </c>
      <c r="F1911" s="20">
        <v>24924.93</v>
      </c>
      <c r="G1911" s="20">
        <f t="shared" si="29"/>
        <v>264702.76</v>
      </c>
    </row>
    <row r="1912" spans="2:7" ht="42.75" outlineLevel="1" x14ac:dyDescent="0.25">
      <c r="B1912" s="90" t="s">
        <v>2793</v>
      </c>
      <c r="C1912" s="73" t="s">
        <v>5424</v>
      </c>
      <c r="D1912" s="102" t="s">
        <v>2340</v>
      </c>
      <c r="E1912" s="123">
        <v>35.6</v>
      </c>
      <c r="F1912" s="20">
        <v>1076.02</v>
      </c>
      <c r="G1912" s="20">
        <f t="shared" si="29"/>
        <v>38306.31</v>
      </c>
    </row>
    <row r="1913" spans="2:7" ht="28.5" outlineLevel="1" x14ac:dyDescent="0.25">
      <c r="B1913" s="90" t="s">
        <v>2794</v>
      </c>
      <c r="C1913" s="94" t="s">
        <v>5425</v>
      </c>
      <c r="D1913" s="91" t="s">
        <v>1124</v>
      </c>
      <c r="E1913" s="123">
        <v>1.22</v>
      </c>
      <c r="F1913" s="20">
        <v>153067.35</v>
      </c>
      <c r="G1913" s="20">
        <f t="shared" si="29"/>
        <v>186742.17</v>
      </c>
    </row>
    <row r="1914" spans="2:7" ht="28.5" outlineLevel="1" x14ac:dyDescent="0.25">
      <c r="B1914" s="90" t="s">
        <v>2795</v>
      </c>
      <c r="C1914" s="73" t="s">
        <v>5426</v>
      </c>
      <c r="D1914" s="102" t="s">
        <v>2340</v>
      </c>
      <c r="E1914" s="123">
        <v>94.4</v>
      </c>
      <c r="F1914" s="20">
        <v>1006.97</v>
      </c>
      <c r="G1914" s="20">
        <f t="shared" si="29"/>
        <v>95057.97</v>
      </c>
    </row>
    <row r="1915" spans="2:7" outlineLevel="1" x14ac:dyDescent="0.2">
      <c r="B1915" s="90" t="s">
        <v>2796</v>
      </c>
      <c r="C1915" s="103" t="s">
        <v>3879</v>
      </c>
      <c r="D1915" s="88"/>
      <c r="E1915" s="137"/>
      <c r="F1915" s="126"/>
      <c r="G1915" s="20">
        <f t="shared" ref="G1915:G1978" si="30">E1915*F1915</f>
        <v>0</v>
      </c>
    </row>
    <row r="1916" spans="2:7" ht="28.5" outlineLevel="1" x14ac:dyDescent="0.25">
      <c r="B1916" s="90" t="s">
        <v>2797</v>
      </c>
      <c r="C1916" s="94" t="s">
        <v>5427</v>
      </c>
      <c r="D1916" s="23" t="s">
        <v>3287</v>
      </c>
      <c r="E1916" s="123">
        <v>286</v>
      </c>
      <c r="F1916" s="20">
        <v>1501.89</v>
      </c>
      <c r="G1916" s="20">
        <f t="shared" si="30"/>
        <v>429540.54</v>
      </c>
    </row>
    <row r="1917" spans="2:7" ht="28.5" outlineLevel="1" x14ac:dyDescent="0.25">
      <c r="B1917" s="90" t="s">
        <v>2798</v>
      </c>
      <c r="C1917" s="94" t="s">
        <v>5428</v>
      </c>
      <c r="D1917" s="102" t="s">
        <v>2340</v>
      </c>
      <c r="E1917" s="123">
        <v>567</v>
      </c>
      <c r="F1917" s="20">
        <v>753.72</v>
      </c>
      <c r="G1917" s="20">
        <f t="shared" si="30"/>
        <v>427359.24</v>
      </c>
    </row>
    <row r="1918" spans="2:7" ht="28.5" outlineLevel="1" x14ac:dyDescent="0.25">
      <c r="B1918" s="90" t="s">
        <v>2799</v>
      </c>
      <c r="C1918" s="94" t="s">
        <v>5429</v>
      </c>
      <c r="D1918" s="102" t="s">
        <v>2340</v>
      </c>
      <c r="E1918" s="123">
        <v>202</v>
      </c>
      <c r="F1918" s="20">
        <v>722.23</v>
      </c>
      <c r="G1918" s="20">
        <f t="shared" si="30"/>
        <v>145890.46</v>
      </c>
    </row>
    <row r="1919" spans="2:7" ht="28.5" outlineLevel="1" x14ac:dyDescent="0.25">
      <c r="B1919" s="90" t="s">
        <v>2800</v>
      </c>
      <c r="C1919" s="94" t="s">
        <v>5430</v>
      </c>
      <c r="D1919" s="23" t="s">
        <v>2757</v>
      </c>
      <c r="E1919" s="123">
        <v>56</v>
      </c>
      <c r="F1919" s="20">
        <v>395.71</v>
      </c>
      <c r="G1919" s="20">
        <f t="shared" si="30"/>
        <v>22159.759999999998</v>
      </c>
    </row>
    <row r="1920" spans="2:7" ht="28.5" outlineLevel="1" x14ac:dyDescent="0.25">
      <c r="B1920" s="90" t="s">
        <v>2801</v>
      </c>
      <c r="C1920" s="103" t="s">
        <v>2442</v>
      </c>
      <c r="D1920" s="88"/>
      <c r="E1920" s="137"/>
      <c r="F1920" s="88"/>
      <c r="G1920" s="20">
        <f t="shared" si="30"/>
        <v>0</v>
      </c>
    </row>
    <row r="1921" spans="2:7" ht="28.5" outlineLevel="1" x14ac:dyDescent="0.2">
      <c r="B1921" s="90" t="s">
        <v>2802</v>
      </c>
      <c r="C1921" s="103" t="s">
        <v>3880</v>
      </c>
      <c r="D1921" s="91"/>
      <c r="E1921" s="123"/>
      <c r="F1921" s="126"/>
      <c r="G1921" s="20">
        <f t="shared" si="30"/>
        <v>0</v>
      </c>
    </row>
    <row r="1922" spans="2:7" outlineLevel="1" x14ac:dyDescent="0.2">
      <c r="B1922" s="90" t="s">
        <v>2803</v>
      </c>
      <c r="C1922" s="103" t="s">
        <v>1207</v>
      </c>
      <c r="D1922" s="88"/>
      <c r="E1922" s="137"/>
      <c r="F1922" s="126"/>
      <c r="G1922" s="20">
        <f t="shared" si="30"/>
        <v>0</v>
      </c>
    </row>
    <row r="1923" spans="2:7" ht="28.5" outlineLevel="1" x14ac:dyDescent="0.25">
      <c r="B1923" s="90" t="s">
        <v>2804</v>
      </c>
      <c r="C1923" s="94" t="s">
        <v>5431</v>
      </c>
      <c r="D1923" s="23" t="s">
        <v>3287</v>
      </c>
      <c r="E1923" s="123">
        <v>1785.1</v>
      </c>
      <c r="F1923" s="20">
        <v>2645.67</v>
      </c>
      <c r="G1923" s="20">
        <f t="shared" si="30"/>
        <v>4722785.5199999996</v>
      </c>
    </row>
    <row r="1924" spans="2:7" outlineLevel="1" x14ac:dyDescent="0.25">
      <c r="B1924" s="90" t="s">
        <v>2805</v>
      </c>
      <c r="C1924" s="103" t="s">
        <v>1208</v>
      </c>
      <c r="D1924" s="90"/>
      <c r="E1924" s="123"/>
      <c r="F1924" s="20"/>
      <c r="G1924" s="20">
        <f t="shared" si="30"/>
        <v>0</v>
      </c>
    </row>
    <row r="1925" spans="2:7" ht="42.75" outlineLevel="1" x14ac:dyDescent="0.25">
      <c r="B1925" s="90" t="s">
        <v>2806</v>
      </c>
      <c r="C1925" s="94" t="s">
        <v>5432</v>
      </c>
      <c r="D1925" s="23" t="s">
        <v>3287</v>
      </c>
      <c r="E1925" s="123">
        <v>292.39999999999998</v>
      </c>
      <c r="F1925" s="20">
        <v>24619</v>
      </c>
      <c r="G1925" s="20">
        <f t="shared" si="30"/>
        <v>7198595.5999999996</v>
      </c>
    </row>
    <row r="1926" spans="2:7" ht="42.75" outlineLevel="1" x14ac:dyDescent="0.25">
      <c r="B1926" s="90" t="s">
        <v>2807</v>
      </c>
      <c r="C1926" s="94" t="s">
        <v>5433</v>
      </c>
      <c r="D1926" s="23" t="s">
        <v>3287</v>
      </c>
      <c r="E1926" s="123">
        <v>153.4</v>
      </c>
      <c r="F1926" s="20">
        <v>50739.55</v>
      </c>
      <c r="G1926" s="20">
        <f t="shared" si="30"/>
        <v>7783446.9699999997</v>
      </c>
    </row>
    <row r="1927" spans="2:7" ht="42.75" outlineLevel="1" x14ac:dyDescent="0.25">
      <c r="B1927" s="90" t="s">
        <v>2808</v>
      </c>
      <c r="C1927" s="94" t="s">
        <v>5434</v>
      </c>
      <c r="D1927" s="23" t="s">
        <v>3287</v>
      </c>
      <c r="E1927" s="123">
        <v>239.2</v>
      </c>
      <c r="F1927" s="20">
        <v>44852.3</v>
      </c>
      <c r="G1927" s="20">
        <f t="shared" si="30"/>
        <v>10728670.16</v>
      </c>
    </row>
    <row r="1928" spans="2:7" ht="42.75" outlineLevel="1" x14ac:dyDescent="0.25">
      <c r="B1928" s="90" t="s">
        <v>2809</v>
      </c>
      <c r="C1928" s="94" t="s">
        <v>5435</v>
      </c>
      <c r="D1928" s="23" t="s">
        <v>3287</v>
      </c>
      <c r="E1928" s="123">
        <v>15.3</v>
      </c>
      <c r="F1928" s="20">
        <v>19853.22</v>
      </c>
      <c r="G1928" s="20">
        <f t="shared" si="30"/>
        <v>303754.27</v>
      </c>
    </row>
    <row r="1929" spans="2:7" ht="42.75" outlineLevel="1" x14ac:dyDescent="0.25">
      <c r="B1929" s="90" t="s">
        <v>2810</v>
      </c>
      <c r="C1929" s="94" t="s">
        <v>5436</v>
      </c>
      <c r="D1929" s="102" t="s">
        <v>2340</v>
      </c>
      <c r="E1929" s="123">
        <v>488.5</v>
      </c>
      <c r="F1929" s="20">
        <v>1009.76</v>
      </c>
      <c r="G1929" s="20">
        <f t="shared" si="30"/>
        <v>493267.76</v>
      </c>
    </row>
    <row r="1930" spans="2:7" outlineLevel="1" x14ac:dyDescent="0.25">
      <c r="B1930" s="90" t="s">
        <v>2811</v>
      </c>
      <c r="C1930" s="103" t="s">
        <v>1209</v>
      </c>
      <c r="D1930" s="90"/>
      <c r="E1930" s="123"/>
      <c r="F1930" s="20"/>
      <c r="G1930" s="20">
        <f t="shared" si="30"/>
        <v>0</v>
      </c>
    </row>
    <row r="1931" spans="2:7" ht="42.75" outlineLevel="1" x14ac:dyDescent="0.25">
      <c r="B1931" s="90" t="s">
        <v>2812</v>
      </c>
      <c r="C1931" s="94" t="s">
        <v>5437</v>
      </c>
      <c r="D1931" s="23" t="s">
        <v>3287</v>
      </c>
      <c r="E1931" s="123">
        <v>298.10000000000002</v>
      </c>
      <c r="F1931" s="20">
        <v>23579.82</v>
      </c>
      <c r="G1931" s="20">
        <f t="shared" si="30"/>
        <v>7029144.3399999999</v>
      </c>
    </row>
    <row r="1932" spans="2:7" ht="42.75" outlineLevel="1" x14ac:dyDescent="0.25">
      <c r="B1932" s="90" t="s">
        <v>2813</v>
      </c>
      <c r="C1932" s="94" t="s">
        <v>5438</v>
      </c>
      <c r="D1932" s="23" t="s">
        <v>3287</v>
      </c>
      <c r="E1932" s="123">
        <v>95.3</v>
      </c>
      <c r="F1932" s="20">
        <v>25927.360000000001</v>
      </c>
      <c r="G1932" s="20">
        <f t="shared" si="30"/>
        <v>2470877.41</v>
      </c>
    </row>
    <row r="1933" spans="2:7" ht="42.75" outlineLevel="1" x14ac:dyDescent="0.25">
      <c r="B1933" s="90" t="s">
        <v>2814</v>
      </c>
      <c r="C1933" s="94" t="s">
        <v>5439</v>
      </c>
      <c r="D1933" s="23" t="s">
        <v>3287</v>
      </c>
      <c r="E1933" s="123">
        <v>12.7</v>
      </c>
      <c r="F1933" s="20">
        <v>17741.45</v>
      </c>
      <c r="G1933" s="20">
        <f t="shared" si="30"/>
        <v>225316.42</v>
      </c>
    </row>
    <row r="1934" spans="2:7" ht="42.75" outlineLevel="1" x14ac:dyDescent="0.25">
      <c r="B1934" s="90" t="s">
        <v>2815</v>
      </c>
      <c r="C1934" s="94" t="s">
        <v>5440</v>
      </c>
      <c r="D1934" s="102" t="s">
        <v>2340</v>
      </c>
      <c r="E1934" s="123">
        <v>242</v>
      </c>
      <c r="F1934" s="20">
        <v>1009.81</v>
      </c>
      <c r="G1934" s="20">
        <f t="shared" si="30"/>
        <v>244374.02</v>
      </c>
    </row>
    <row r="1935" spans="2:7" outlineLevel="1" x14ac:dyDescent="0.25">
      <c r="B1935" s="90" t="s">
        <v>2816</v>
      </c>
      <c r="C1935" s="103" t="s">
        <v>1210</v>
      </c>
      <c r="D1935" s="90"/>
      <c r="E1935" s="123"/>
      <c r="F1935" s="20"/>
      <c r="G1935" s="20">
        <f t="shared" si="30"/>
        <v>0</v>
      </c>
    </row>
    <row r="1936" spans="2:7" ht="28.5" outlineLevel="1" x14ac:dyDescent="0.25">
      <c r="B1936" s="90" t="s">
        <v>2817</v>
      </c>
      <c r="C1936" s="94" t="s">
        <v>5441</v>
      </c>
      <c r="D1936" s="102" t="s">
        <v>2340</v>
      </c>
      <c r="E1936" s="123">
        <v>1015.3</v>
      </c>
      <c r="F1936" s="20">
        <v>2806.42</v>
      </c>
      <c r="G1936" s="20">
        <f t="shared" si="30"/>
        <v>2849358.23</v>
      </c>
    </row>
    <row r="1937" spans="2:7" ht="42.75" outlineLevel="1" x14ac:dyDescent="0.25">
      <c r="B1937" s="90" t="s">
        <v>2818</v>
      </c>
      <c r="C1937" s="94" t="s">
        <v>5442</v>
      </c>
      <c r="D1937" s="93" t="s">
        <v>3288</v>
      </c>
      <c r="E1937" s="123">
        <v>77.599999999999994</v>
      </c>
      <c r="F1937" s="20">
        <v>6843.28</v>
      </c>
      <c r="G1937" s="20">
        <f t="shared" si="30"/>
        <v>531038.53</v>
      </c>
    </row>
    <row r="1938" spans="2:7" outlineLevel="1" x14ac:dyDescent="0.25">
      <c r="B1938" s="90" t="s">
        <v>2819</v>
      </c>
      <c r="C1938" s="103" t="s">
        <v>1211</v>
      </c>
      <c r="D1938" s="90"/>
      <c r="E1938" s="123"/>
      <c r="F1938" s="20"/>
      <c r="G1938" s="20">
        <f t="shared" si="30"/>
        <v>0</v>
      </c>
    </row>
    <row r="1939" spans="2:7" ht="42.75" outlineLevel="1" x14ac:dyDescent="0.25">
      <c r="B1939" s="90" t="s">
        <v>2820</v>
      </c>
      <c r="C1939" s="94" t="s">
        <v>5443</v>
      </c>
      <c r="D1939" s="23" t="s">
        <v>3287</v>
      </c>
      <c r="E1939" s="123">
        <v>16.8</v>
      </c>
      <c r="F1939" s="20">
        <v>6199.98</v>
      </c>
      <c r="G1939" s="20">
        <f t="shared" si="30"/>
        <v>104159.66</v>
      </c>
    </row>
    <row r="1940" spans="2:7" ht="42.75" outlineLevel="1" x14ac:dyDescent="0.25">
      <c r="B1940" s="90" t="s">
        <v>2821</v>
      </c>
      <c r="C1940" s="94" t="s">
        <v>5444</v>
      </c>
      <c r="D1940" s="23" t="s">
        <v>3287</v>
      </c>
      <c r="E1940" s="123">
        <v>12.6</v>
      </c>
      <c r="F1940" s="20">
        <v>7898.49</v>
      </c>
      <c r="G1940" s="20">
        <f t="shared" si="30"/>
        <v>99520.97</v>
      </c>
    </row>
    <row r="1941" spans="2:7" ht="42.75" outlineLevel="1" x14ac:dyDescent="0.25">
      <c r="B1941" s="90" t="s">
        <v>2822</v>
      </c>
      <c r="C1941" s="94" t="s">
        <v>5445</v>
      </c>
      <c r="D1941" s="102" t="s">
        <v>2340</v>
      </c>
      <c r="E1941" s="123">
        <v>309.39999999999998</v>
      </c>
      <c r="F1941" s="20">
        <v>2984.74</v>
      </c>
      <c r="G1941" s="20">
        <f t="shared" si="30"/>
        <v>923478.56</v>
      </c>
    </row>
    <row r="1942" spans="2:7" ht="42.75" outlineLevel="1" x14ac:dyDescent="0.25">
      <c r="B1942" s="90" t="s">
        <v>2823</v>
      </c>
      <c r="C1942" s="94" t="s">
        <v>5446</v>
      </c>
      <c r="D1942" s="23" t="s">
        <v>3287</v>
      </c>
      <c r="E1942" s="123">
        <v>18.7</v>
      </c>
      <c r="F1942" s="20">
        <v>12103.63</v>
      </c>
      <c r="G1942" s="20">
        <f t="shared" si="30"/>
        <v>226337.88</v>
      </c>
    </row>
    <row r="1943" spans="2:7" ht="57" outlineLevel="1" x14ac:dyDescent="0.25">
      <c r="B1943" s="90" t="s">
        <v>2824</v>
      </c>
      <c r="C1943" s="94" t="s">
        <v>5447</v>
      </c>
      <c r="D1943" s="23" t="s">
        <v>3287</v>
      </c>
      <c r="E1943" s="123">
        <v>132.1</v>
      </c>
      <c r="F1943" s="20">
        <v>2520.0700000000002</v>
      </c>
      <c r="G1943" s="20">
        <f t="shared" si="30"/>
        <v>332901.25</v>
      </c>
    </row>
    <row r="1944" spans="2:7" outlineLevel="1" x14ac:dyDescent="0.25">
      <c r="B1944" s="90" t="s">
        <v>2825</v>
      </c>
      <c r="C1944" s="103" t="s">
        <v>773</v>
      </c>
      <c r="D1944" s="90"/>
      <c r="E1944" s="123"/>
      <c r="F1944" s="20"/>
      <c r="G1944" s="20">
        <f t="shared" si="30"/>
        <v>0</v>
      </c>
    </row>
    <row r="1945" spans="2:7" ht="42.75" outlineLevel="1" x14ac:dyDescent="0.25">
      <c r="B1945" s="90" t="s">
        <v>2826</v>
      </c>
      <c r="C1945" s="94" t="s">
        <v>5448</v>
      </c>
      <c r="D1945" s="102" t="s">
        <v>2340</v>
      </c>
      <c r="E1945" s="123">
        <v>208.4</v>
      </c>
      <c r="F1945" s="20">
        <v>2848.98</v>
      </c>
      <c r="G1945" s="20">
        <f t="shared" si="30"/>
        <v>593727.43000000005</v>
      </c>
    </row>
    <row r="1946" spans="2:7" ht="42.75" outlineLevel="1" x14ac:dyDescent="0.25">
      <c r="B1946" s="90" t="s">
        <v>2827</v>
      </c>
      <c r="C1946" s="94" t="s">
        <v>5449</v>
      </c>
      <c r="D1946" s="102" t="s">
        <v>2340</v>
      </c>
      <c r="E1946" s="123">
        <v>191.7</v>
      </c>
      <c r="F1946" s="20">
        <v>1038.04</v>
      </c>
      <c r="G1946" s="20">
        <f t="shared" si="30"/>
        <v>198992.27</v>
      </c>
    </row>
    <row r="1947" spans="2:7" ht="42.75" outlineLevel="1" x14ac:dyDescent="0.25">
      <c r="B1947" s="90" t="s">
        <v>2828</v>
      </c>
      <c r="C1947" s="101" t="s">
        <v>5450</v>
      </c>
      <c r="D1947" s="102" t="s">
        <v>2340</v>
      </c>
      <c r="E1947" s="123">
        <v>191.7</v>
      </c>
      <c r="F1947" s="20">
        <v>780.69</v>
      </c>
      <c r="G1947" s="20">
        <f t="shared" si="30"/>
        <v>149658.26999999999</v>
      </c>
    </row>
    <row r="1948" spans="2:7" ht="42.75" outlineLevel="1" x14ac:dyDescent="0.25">
      <c r="B1948" s="90" t="s">
        <v>2829</v>
      </c>
      <c r="C1948" s="94" t="s">
        <v>5451</v>
      </c>
      <c r="D1948" s="93" t="s">
        <v>3288</v>
      </c>
      <c r="E1948" s="123">
        <v>52.2</v>
      </c>
      <c r="F1948" s="20">
        <v>13260.4</v>
      </c>
      <c r="G1948" s="20">
        <f t="shared" si="30"/>
        <v>692192.88</v>
      </c>
    </row>
    <row r="1949" spans="2:7" ht="57" outlineLevel="1" x14ac:dyDescent="0.25">
      <c r="B1949" s="90" t="s">
        <v>2830</v>
      </c>
      <c r="C1949" s="94" t="s">
        <v>5452</v>
      </c>
      <c r="D1949" s="93" t="s">
        <v>3288</v>
      </c>
      <c r="E1949" s="123">
        <v>49.1</v>
      </c>
      <c r="F1949" s="20">
        <v>12392.84</v>
      </c>
      <c r="G1949" s="20">
        <f t="shared" si="30"/>
        <v>608488.43999999994</v>
      </c>
    </row>
    <row r="1950" spans="2:7" ht="28.5" outlineLevel="1" x14ac:dyDescent="0.25">
      <c r="B1950" s="90" t="s">
        <v>2831</v>
      </c>
      <c r="C1950" s="94" t="s">
        <v>5453</v>
      </c>
      <c r="D1950" s="102" t="s">
        <v>2340</v>
      </c>
      <c r="E1950" s="123">
        <v>21.5</v>
      </c>
      <c r="F1950" s="20">
        <v>19315.060000000001</v>
      </c>
      <c r="G1950" s="20">
        <f t="shared" si="30"/>
        <v>415273.79</v>
      </c>
    </row>
    <row r="1951" spans="2:7" outlineLevel="1" x14ac:dyDescent="0.25">
      <c r="B1951" s="90" t="s">
        <v>2832</v>
      </c>
      <c r="C1951" s="103" t="s">
        <v>774</v>
      </c>
      <c r="D1951" s="90"/>
      <c r="E1951" s="123"/>
      <c r="F1951" s="20"/>
      <c r="G1951" s="20">
        <f t="shared" si="30"/>
        <v>0</v>
      </c>
    </row>
    <row r="1952" spans="2:7" ht="28.5" outlineLevel="1" x14ac:dyDescent="0.25">
      <c r="B1952" s="90" t="s">
        <v>2833</v>
      </c>
      <c r="C1952" s="94" t="s">
        <v>5454</v>
      </c>
      <c r="D1952" s="23" t="s">
        <v>3287</v>
      </c>
      <c r="E1952" s="123">
        <v>3988.1</v>
      </c>
      <c r="F1952" s="20">
        <v>1543.45</v>
      </c>
      <c r="G1952" s="20">
        <f t="shared" si="30"/>
        <v>6155432.9500000002</v>
      </c>
    </row>
    <row r="1953" spans="2:7" ht="28.5" outlineLevel="1" x14ac:dyDescent="0.25">
      <c r="B1953" s="90" t="s">
        <v>2834</v>
      </c>
      <c r="C1953" s="94" t="s">
        <v>5455</v>
      </c>
      <c r="D1953" s="23" t="s">
        <v>3287</v>
      </c>
      <c r="E1953" s="123">
        <v>15.4</v>
      </c>
      <c r="F1953" s="20">
        <v>23706.9</v>
      </c>
      <c r="G1953" s="20">
        <f t="shared" si="30"/>
        <v>365086.26</v>
      </c>
    </row>
    <row r="1954" spans="2:7" ht="28.5" outlineLevel="1" x14ac:dyDescent="0.25">
      <c r="B1954" s="90" t="s">
        <v>2835</v>
      </c>
      <c r="C1954" s="94" t="s">
        <v>5456</v>
      </c>
      <c r="D1954" s="23" t="s">
        <v>3287</v>
      </c>
      <c r="E1954" s="123">
        <v>213.3</v>
      </c>
      <c r="F1954" s="20">
        <v>27419</v>
      </c>
      <c r="G1954" s="20">
        <f t="shared" si="30"/>
        <v>5848472.7000000002</v>
      </c>
    </row>
    <row r="1955" spans="2:7" ht="42.75" outlineLevel="1" x14ac:dyDescent="0.25">
      <c r="B1955" s="90" t="s">
        <v>2836</v>
      </c>
      <c r="C1955" s="94" t="s">
        <v>5457</v>
      </c>
      <c r="D1955" s="102" t="s">
        <v>2340</v>
      </c>
      <c r="E1955" s="123">
        <v>352.8</v>
      </c>
      <c r="F1955" s="20">
        <v>1424.04</v>
      </c>
      <c r="G1955" s="20">
        <f t="shared" si="30"/>
        <v>502401.31</v>
      </c>
    </row>
    <row r="1956" spans="2:7" ht="42.75" outlineLevel="1" x14ac:dyDescent="0.25">
      <c r="B1956" s="90" t="s">
        <v>2837</v>
      </c>
      <c r="C1956" s="94" t="s">
        <v>5458</v>
      </c>
      <c r="D1956" s="102" t="s">
        <v>2340</v>
      </c>
      <c r="E1956" s="123">
        <v>343.7</v>
      </c>
      <c r="F1956" s="20">
        <v>2033.73</v>
      </c>
      <c r="G1956" s="20">
        <f t="shared" si="30"/>
        <v>698993</v>
      </c>
    </row>
    <row r="1957" spans="2:7" ht="42.75" outlineLevel="1" x14ac:dyDescent="0.25">
      <c r="B1957" s="90" t="s">
        <v>2838</v>
      </c>
      <c r="C1957" s="94" t="s">
        <v>5459</v>
      </c>
      <c r="D1957" s="102" t="s">
        <v>2340</v>
      </c>
      <c r="E1957" s="123">
        <v>352.8</v>
      </c>
      <c r="F1957" s="20">
        <v>946.75</v>
      </c>
      <c r="G1957" s="20">
        <f t="shared" si="30"/>
        <v>334013.40000000002</v>
      </c>
    </row>
    <row r="1958" spans="2:7" ht="28.5" outlineLevel="1" x14ac:dyDescent="0.25">
      <c r="B1958" s="90" t="s">
        <v>2839</v>
      </c>
      <c r="C1958" s="94" t="s">
        <v>5460</v>
      </c>
      <c r="D1958" s="102" t="s">
        <v>2340</v>
      </c>
      <c r="E1958" s="123">
        <v>170.6</v>
      </c>
      <c r="F1958" s="20">
        <v>1078.9100000000001</v>
      </c>
      <c r="G1958" s="20">
        <f t="shared" si="30"/>
        <v>184062.05</v>
      </c>
    </row>
    <row r="1959" spans="2:7" ht="28.5" outlineLevel="1" x14ac:dyDescent="0.25">
      <c r="B1959" s="90" t="s">
        <v>2840</v>
      </c>
      <c r="C1959" s="94" t="s">
        <v>5461</v>
      </c>
      <c r="D1959" s="102" t="s">
        <v>2340</v>
      </c>
      <c r="E1959" s="123">
        <v>36.799999999999997</v>
      </c>
      <c r="F1959" s="20">
        <v>830.47</v>
      </c>
      <c r="G1959" s="20">
        <f t="shared" si="30"/>
        <v>30561.3</v>
      </c>
    </row>
    <row r="1960" spans="2:7" ht="28.5" outlineLevel="1" x14ac:dyDescent="0.25">
      <c r="B1960" s="90" t="s">
        <v>2841</v>
      </c>
      <c r="C1960" s="94" t="s">
        <v>5462</v>
      </c>
      <c r="D1960" s="102" t="s">
        <v>2340</v>
      </c>
      <c r="E1960" s="123">
        <v>300.2</v>
      </c>
      <c r="F1960" s="20">
        <v>114.16</v>
      </c>
      <c r="G1960" s="20">
        <f t="shared" si="30"/>
        <v>34270.83</v>
      </c>
    </row>
    <row r="1961" spans="2:7" outlineLevel="1" x14ac:dyDescent="0.25">
      <c r="B1961" s="90" t="s">
        <v>2842</v>
      </c>
      <c r="C1961" s="103" t="s">
        <v>624</v>
      </c>
      <c r="D1961" s="90"/>
      <c r="E1961" s="123"/>
      <c r="F1961" s="20"/>
      <c r="G1961" s="20">
        <f t="shared" si="30"/>
        <v>0</v>
      </c>
    </row>
    <row r="1962" spans="2:7" ht="28.5" outlineLevel="1" x14ac:dyDescent="0.25">
      <c r="B1962" s="90" t="s">
        <v>2843</v>
      </c>
      <c r="C1962" s="101" t="s">
        <v>5463</v>
      </c>
      <c r="D1962" s="23" t="s">
        <v>3287</v>
      </c>
      <c r="E1962" s="123">
        <v>9.42</v>
      </c>
      <c r="F1962" s="20">
        <v>25134</v>
      </c>
      <c r="G1962" s="20">
        <f t="shared" si="30"/>
        <v>236762.28</v>
      </c>
    </row>
    <row r="1963" spans="2:7" ht="42.75" outlineLevel="1" x14ac:dyDescent="0.25">
      <c r="B1963" s="90" t="s">
        <v>2844</v>
      </c>
      <c r="C1963" s="94" t="s">
        <v>5464</v>
      </c>
      <c r="D1963" s="102" t="s">
        <v>2340</v>
      </c>
      <c r="E1963" s="123">
        <v>39.14</v>
      </c>
      <c r="F1963" s="20">
        <v>1079.24</v>
      </c>
      <c r="G1963" s="20">
        <f t="shared" si="30"/>
        <v>42241.45</v>
      </c>
    </row>
    <row r="1964" spans="2:7" ht="28.5" outlineLevel="1" x14ac:dyDescent="0.25">
      <c r="B1964" s="90" t="s">
        <v>2845</v>
      </c>
      <c r="C1964" s="94" t="s">
        <v>5465</v>
      </c>
      <c r="D1964" s="91" t="s">
        <v>1124</v>
      </c>
      <c r="E1964" s="123">
        <v>1.07</v>
      </c>
      <c r="F1964" s="20">
        <v>142168.19</v>
      </c>
      <c r="G1964" s="20">
        <f t="shared" si="30"/>
        <v>152119.96</v>
      </c>
    </row>
    <row r="1965" spans="2:7" ht="28.5" outlineLevel="1" x14ac:dyDescent="0.25">
      <c r="B1965" s="90" t="s">
        <v>2846</v>
      </c>
      <c r="C1965" s="94" t="s">
        <v>5466</v>
      </c>
      <c r="D1965" s="102" t="s">
        <v>2340</v>
      </c>
      <c r="E1965" s="123">
        <v>54.82</v>
      </c>
      <c r="F1965" s="20">
        <v>1009.43</v>
      </c>
      <c r="G1965" s="20">
        <f t="shared" si="30"/>
        <v>55336.95</v>
      </c>
    </row>
    <row r="1966" spans="2:7" outlineLevel="1" x14ac:dyDescent="0.2">
      <c r="B1966" s="90" t="s">
        <v>2847</v>
      </c>
      <c r="C1966" s="103" t="s">
        <v>3881</v>
      </c>
      <c r="D1966" s="88"/>
      <c r="E1966" s="137"/>
      <c r="F1966" s="126"/>
      <c r="G1966" s="20">
        <f t="shared" si="30"/>
        <v>0</v>
      </c>
    </row>
    <row r="1967" spans="2:7" ht="28.5" outlineLevel="1" x14ac:dyDescent="0.25">
      <c r="B1967" s="90" t="s">
        <v>2848</v>
      </c>
      <c r="C1967" s="94" t="s">
        <v>5467</v>
      </c>
      <c r="D1967" s="23" t="s">
        <v>3287</v>
      </c>
      <c r="E1967" s="123">
        <v>210</v>
      </c>
      <c r="F1967" s="20">
        <v>1502.74</v>
      </c>
      <c r="G1967" s="20">
        <f t="shared" si="30"/>
        <v>315575.40000000002</v>
      </c>
    </row>
    <row r="1968" spans="2:7" ht="28.5" outlineLevel="1" x14ac:dyDescent="0.25">
      <c r="B1968" s="90" t="s">
        <v>2849</v>
      </c>
      <c r="C1968" s="94" t="s">
        <v>5468</v>
      </c>
      <c r="D1968" s="102" t="s">
        <v>2340</v>
      </c>
      <c r="E1968" s="123">
        <v>412</v>
      </c>
      <c r="F1968" s="20">
        <v>749.81</v>
      </c>
      <c r="G1968" s="20">
        <f t="shared" si="30"/>
        <v>308921.71999999997</v>
      </c>
    </row>
    <row r="1969" spans="2:7" ht="28.5" outlineLevel="1" x14ac:dyDescent="0.25">
      <c r="B1969" s="90" t="s">
        <v>2850</v>
      </c>
      <c r="C1969" s="94" t="s">
        <v>5469</v>
      </c>
      <c r="D1969" s="102" t="s">
        <v>2340</v>
      </c>
      <c r="E1969" s="123">
        <v>158</v>
      </c>
      <c r="F1969" s="20">
        <v>722.84</v>
      </c>
      <c r="G1969" s="20">
        <f t="shared" si="30"/>
        <v>114208.72</v>
      </c>
    </row>
    <row r="1970" spans="2:7" ht="42.75" outlineLevel="1" x14ac:dyDescent="0.25">
      <c r="B1970" s="90" t="s">
        <v>2851</v>
      </c>
      <c r="C1970" s="94" t="s">
        <v>5470</v>
      </c>
      <c r="D1970" s="23" t="s">
        <v>2757</v>
      </c>
      <c r="E1970" s="123">
        <v>3</v>
      </c>
      <c r="F1970" s="20">
        <v>7147.59</v>
      </c>
      <c r="G1970" s="20">
        <f t="shared" si="30"/>
        <v>21442.77</v>
      </c>
    </row>
    <row r="1971" spans="2:7" ht="28.5" outlineLevel="1" x14ac:dyDescent="0.25">
      <c r="B1971" s="90" t="s">
        <v>2852</v>
      </c>
      <c r="C1971" s="94" t="s">
        <v>5471</v>
      </c>
      <c r="D1971" s="23" t="s">
        <v>2757</v>
      </c>
      <c r="E1971" s="123">
        <v>30</v>
      </c>
      <c r="F1971" s="20">
        <v>396</v>
      </c>
      <c r="G1971" s="20">
        <f t="shared" si="30"/>
        <v>11880</v>
      </c>
    </row>
    <row r="1972" spans="2:7" ht="28.5" outlineLevel="1" x14ac:dyDescent="0.25">
      <c r="B1972" s="90" t="s">
        <v>2853</v>
      </c>
      <c r="C1972" s="103" t="s">
        <v>3595</v>
      </c>
      <c r="D1972" s="88"/>
      <c r="E1972" s="137"/>
      <c r="F1972" s="88"/>
      <c r="G1972" s="20">
        <f t="shared" si="30"/>
        <v>0</v>
      </c>
    </row>
    <row r="1973" spans="2:7" ht="28.5" outlineLevel="1" x14ac:dyDescent="0.2">
      <c r="B1973" s="90" t="s">
        <v>2854</v>
      </c>
      <c r="C1973" s="103" t="s">
        <v>3882</v>
      </c>
      <c r="D1973" s="91"/>
      <c r="E1973" s="123"/>
      <c r="F1973" s="126"/>
      <c r="G1973" s="20">
        <f t="shared" si="30"/>
        <v>0</v>
      </c>
    </row>
    <row r="1974" spans="2:7" outlineLevel="1" x14ac:dyDescent="0.2">
      <c r="B1974" s="90" t="s">
        <v>2855</v>
      </c>
      <c r="C1974" s="70" t="s">
        <v>2441</v>
      </c>
      <c r="D1974" s="90"/>
      <c r="E1974" s="123"/>
      <c r="F1974" s="126"/>
      <c r="G1974" s="20">
        <f t="shared" si="30"/>
        <v>0</v>
      </c>
    </row>
    <row r="1975" spans="2:7" ht="28.5" outlineLevel="1" x14ac:dyDescent="0.25">
      <c r="B1975" s="90" t="s">
        <v>2856</v>
      </c>
      <c r="C1975" s="28" t="s">
        <v>5472</v>
      </c>
      <c r="D1975" s="23" t="s">
        <v>3287</v>
      </c>
      <c r="E1975" s="123">
        <v>1509</v>
      </c>
      <c r="F1975" s="20">
        <v>3065.48</v>
      </c>
      <c r="G1975" s="20">
        <f t="shared" si="30"/>
        <v>4625809.32</v>
      </c>
    </row>
    <row r="1976" spans="2:7" outlineLevel="1" x14ac:dyDescent="0.25">
      <c r="B1976" s="90" t="s">
        <v>2857</v>
      </c>
      <c r="C1976" s="70" t="s">
        <v>1208</v>
      </c>
      <c r="D1976" s="88"/>
      <c r="E1976" s="123"/>
      <c r="F1976" s="20"/>
      <c r="G1976" s="20">
        <f t="shared" si="30"/>
        <v>0</v>
      </c>
    </row>
    <row r="1977" spans="2:7" ht="42.75" outlineLevel="1" x14ac:dyDescent="0.25">
      <c r="B1977" s="90" t="s">
        <v>2858</v>
      </c>
      <c r="C1977" s="92" t="s">
        <v>5477</v>
      </c>
      <c r="D1977" s="23" t="s">
        <v>3287</v>
      </c>
      <c r="E1977" s="123">
        <v>295.3</v>
      </c>
      <c r="F1977" s="20">
        <v>23549.23</v>
      </c>
      <c r="G1977" s="20">
        <f t="shared" si="30"/>
        <v>6954087.6200000001</v>
      </c>
    </row>
    <row r="1978" spans="2:7" ht="42.75" outlineLevel="1" x14ac:dyDescent="0.25">
      <c r="B1978" s="90" t="s">
        <v>2859</v>
      </c>
      <c r="C1978" s="28" t="s">
        <v>5478</v>
      </c>
      <c r="D1978" s="23" t="s">
        <v>3287</v>
      </c>
      <c r="E1978" s="123">
        <v>154</v>
      </c>
      <c r="F1978" s="20">
        <v>59557.87</v>
      </c>
      <c r="G1978" s="20">
        <f t="shared" si="30"/>
        <v>9171911.9800000004</v>
      </c>
    </row>
    <row r="1979" spans="2:7" ht="42.75" outlineLevel="1" x14ac:dyDescent="0.25">
      <c r="B1979" s="90" t="s">
        <v>2860</v>
      </c>
      <c r="C1979" s="28" t="s">
        <v>5479</v>
      </c>
      <c r="D1979" s="23" t="s">
        <v>3287</v>
      </c>
      <c r="E1979" s="123">
        <v>265.89999999999998</v>
      </c>
      <c r="F1979" s="20">
        <v>42731.93</v>
      </c>
      <c r="G1979" s="20">
        <f t="shared" ref="G1979:G2042" si="31">E1979*F1979</f>
        <v>11362420.189999999</v>
      </c>
    </row>
    <row r="1980" spans="2:7" ht="42.75" outlineLevel="1" x14ac:dyDescent="0.25">
      <c r="B1980" s="90" t="s">
        <v>2861</v>
      </c>
      <c r="C1980" s="28" t="s">
        <v>5480</v>
      </c>
      <c r="D1980" s="23" t="s">
        <v>3287</v>
      </c>
      <c r="E1980" s="123">
        <v>15.5</v>
      </c>
      <c r="F1980" s="20">
        <v>20307.939999999999</v>
      </c>
      <c r="G1980" s="20">
        <f t="shared" si="31"/>
        <v>314773.07</v>
      </c>
    </row>
    <row r="1981" spans="2:7" ht="28.5" outlineLevel="1" x14ac:dyDescent="0.25">
      <c r="B1981" s="90" t="s">
        <v>2862</v>
      </c>
      <c r="C1981" s="28" t="s">
        <v>5481</v>
      </c>
      <c r="D1981" s="102" t="s">
        <v>2340</v>
      </c>
      <c r="E1981" s="123">
        <v>528</v>
      </c>
      <c r="F1981" s="20">
        <v>880.75</v>
      </c>
      <c r="G1981" s="20">
        <f t="shared" si="31"/>
        <v>465036</v>
      </c>
    </row>
    <row r="1982" spans="2:7" outlineLevel="1" x14ac:dyDescent="0.25">
      <c r="B1982" s="90" t="s">
        <v>2863</v>
      </c>
      <c r="C1982" s="70" t="s">
        <v>1209</v>
      </c>
      <c r="D1982" s="88"/>
      <c r="E1982" s="123"/>
      <c r="F1982" s="20"/>
      <c r="G1982" s="20">
        <f t="shared" si="31"/>
        <v>0</v>
      </c>
    </row>
    <row r="1983" spans="2:7" ht="42.75" outlineLevel="1" x14ac:dyDescent="0.25">
      <c r="B1983" s="90" t="s">
        <v>2864</v>
      </c>
      <c r="C1983" s="28" t="s">
        <v>5473</v>
      </c>
      <c r="D1983" s="23" t="s">
        <v>3287</v>
      </c>
      <c r="E1983" s="123">
        <v>300.2</v>
      </c>
      <c r="F1983" s="20">
        <v>24267.53</v>
      </c>
      <c r="G1983" s="20">
        <f t="shared" si="31"/>
        <v>7285112.5099999998</v>
      </c>
    </row>
    <row r="1984" spans="2:7" ht="42.75" outlineLevel="1" x14ac:dyDescent="0.25">
      <c r="B1984" s="90" t="s">
        <v>2865</v>
      </c>
      <c r="C1984" s="94" t="s">
        <v>5474</v>
      </c>
      <c r="D1984" s="23" t="s">
        <v>3287</v>
      </c>
      <c r="E1984" s="123">
        <v>95.9</v>
      </c>
      <c r="F1984" s="20">
        <v>31722.09</v>
      </c>
      <c r="G1984" s="20">
        <f t="shared" si="31"/>
        <v>3042148.43</v>
      </c>
    </row>
    <row r="1985" spans="2:7" ht="42.75" outlineLevel="1" x14ac:dyDescent="0.25">
      <c r="B1985" s="90" t="s">
        <v>2866</v>
      </c>
      <c r="C1985" s="28" t="s">
        <v>5475</v>
      </c>
      <c r="D1985" s="23" t="s">
        <v>3287</v>
      </c>
      <c r="E1985" s="123">
        <v>12.9</v>
      </c>
      <c r="F1985" s="20">
        <v>17518.96</v>
      </c>
      <c r="G1985" s="20">
        <f t="shared" si="31"/>
        <v>225994.58</v>
      </c>
    </row>
    <row r="1986" spans="2:7" ht="42.75" outlineLevel="1" x14ac:dyDescent="0.25">
      <c r="B1986" s="90" t="s">
        <v>2867</v>
      </c>
      <c r="C1986" s="28" t="s">
        <v>5476</v>
      </c>
      <c r="D1986" s="102" t="s">
        <v>2340</v>
      </c>
      <c r="E1986" s="123">
        <v>240</v>
      </c>
      <c r="F1986" s="20">
        <v>902.12</v>
      </c>
      <c r="G1986" s="20">
        <f t="shared" si="31"/>
        <v>216508.79999999999</v>
      </c>
    </row>
    <row r="1987" spans="2:7" outlineLevel="1" x14ac:dyDescent="0.25">
      <c r="B1987" s="90" t="s">
        <v>2868</v>
      </c>
      <c r="C1987" s="70" t="s">
        <v>1210</v>
      </c>
      <c r="D1987" s="88"/>
      <c r="E1987" s="123"/>
      <c r="F1987" s="20"/>
      <c r="G1987" s="20">
        <f t="shared" si="31"/>
        <v>0</v>
      </c>
    </row>
    <row r="1988" spans="2:7" ht="28.5" outlineLevel="1" x14ac:dyDescent="0.25">
      <c r="B1988" s="90" t="s">
        <v>2869</v>
      </c>
      <c r="C1988" s="28" t="s">
        <v>5482</v>
      </c>
      <c r="D1988" s="102" t="s">
        <v>2340</v>
      </c>
      <c r="E1988" s="123">
        <v>946</v>
      </c>
      <c r="F1988" s="20">
        <v>2816.75</v>
      </c>
      <c r="G1988" s="20">
        <f t="shared" si="31"/>
        <v>2664645.5</v>
      </c>
    </row>
    <row r="1989" spans="2:7" ht="42.75" outlineLevel="1" x14ac:dyDescent="0.25">
      <c r="B1989" s="90" t="s">
        <v>2870</v>
      </c>
      <c r="C1989" s="28" t="s">
        <v>5483</v>
      </c>
      <c r="D1989" s="93" t="s">
        <v>3288</v>
      </c>
      <c r="E1989" s="123">
        <v>151.9</v>
      </c>
      <c r="F1989" s="20">
        <v>3747.63</v>
      </c>
      <c r="G1989" s="20">
        <f t="shared" si="31"/>
        <v>569265</v>
      </c>
    </row>
    <row r="1990" spans="2:7" outlineLevel="1" x14ac:dyDescent="0.25">
      <c r="B1990" s="90" t="s">
        <v>2871</v>
      </c>
      <c r="C1990" s="70" t="s">
        <v>3596</v>
      </c>
      <c r="D1990" s="88"/>
      <c r="E1990" s="123"/>
      <c r="F1990" s="20"/>
      <c r="G1990" s="20">
        <f t="shared" si="31"/>
        <v>0</v>
      </c>
    </row>
    <row r="1991" spans="2:7" ht="28.5" outlineLevel="1" x14ac:dyDescent="0.25">
      <c r="B1991" s="90" t="s">
        <v>2872</v>
      </c>
      <c r="C1991" s="94" t="s">
        <v>5484</v>
      </c>
      <c r="D1991" s="23" t="s">
        <v>3287</v>
      </c>
      <c r="E1991" s="123">
        <v>31</v>
      </c>
      <c r="F1991" s="20">
        <v>6831.26</v>
      </c>
      <c r="G1991" s="20">
        <f t="shared" si="31"/>
        <v>211769.06</v>
      </c>
    </row>
    <row r="1992" spans="2:7" ht="28.5" outlineLevel="1" x14ac:dyDescent="0.25">
      <c r="B1992" s="90" t="s">
        <v>2873</v>
      </c>
      <c r="C1992" s="94" t="s">
        <v>5485</v>
      </c>
      <c r="D1992" s="102" t="s">
        <v>2340</v>
      </c>
      <c r="E1992" s="123">
        <v>339</v>
      </c>
      <c r="F1992" s="20">
        <v>2983.32</v>
      </c>
      <c r="G1992" s="20">
        <f t="shared" si="31"/>
        <v>1011345.48</v>
      </c>
    </row>
    <row r="1993" spans="2:7" ht="28.5" outlineLevel="1" x14ac:dyDescent="0.25">
      <c r="B1993" s="90" t="s">
        <v>2874</v>
      </c>
      <c r="C1993" s="94" t="s">
        <v>5486</v>
      </c>
      <c r="D1993" s="23" t="s">
        <v>3287</v>
      </c>
      <c r="E1993" s="123">
        <v>21.5</v>
      </c>
      <c r="F1993" s="20">
        <v>11584.67</v>
      </c>
      <c r="G1993" s="20">
        <f t="shared" si="31"/>
        <v>249070.41</v>
      </c>
    </row>
    <row r="1994" spans="2:7" ht="42.75" outlineLevel="1" x14ac:dyDescent="0.25">
      <c r="B1994" s="90" t="s">
        <v>2875</v>
      </c>
      <c r="C1994" s="28" t="s">
        <v>5487</v>
      </c>
      <c r="D1994" s="23" t="s">
        <v>3287</v>
      </c>
      <c r="E1994" s="123">
        <v>169.5</v>
      </c>
      <c r="F1994" s="20">
        <v>2029.52</v>
      </c>
      <c r="G1994" s="20">
        <f t="shared" si="31"/>
        <v>344003.64</v>
      </c>
    </row>
    <row r="1995" spans="2:7" outlineLevel="1" x14ac:dyDescent="0.25">
      <c r="B1995" s="90" t="s">
        <v>2876</v>
      </c>
      <c r="C1995" s="70" t="s">
        <v>773</v>
      </c>
      <c r="D1995" s="88"/>
      <c r="E1995" s="123"/>
      <c r="F1995" s="20"/>
      <c r="G1995" s="20">
        <f t="shared" si="31"/>
        <v>0</v>
      </c>
    </row>
    <row r="1996" spans="2:7" ht="28.5" outlineLevel="1" x14ac:dyDescent="0.25">
      <c r="B1996" s="90" t="s">
        <v>2877</v>
      </c>
      <c r="C1996" s="94" t="s">
        <v>5488</v>
      </c>
      <c r="D1996" s="102" t="s">
        <v>2340</v>
      </c>
      <c r="E1996" s="123">
        <v>192</v>
      </c>
      <c r="F1996" s="20">
        <v>2847.64</v>
      </c>
      <c r="G1996" s="20">
        <f t="shared" si="31"/>
        <v>546746.88</v>
      </c>
    </row>
    <row r="1997" spans="2:7" ht="42.75" outlineLevel="1" x14ac:dyDescent="0.25">
      <c r="B1997" s="90" t="s">
        <v>2878</v>
      </c>
      <c r="C1997" s="94" t="s">
        <v>5489</v>
      </c>
      <c r="D1997" s="102" t="s">
        <v>2340</v>
      </c>
      <c r="E1997" s="123">
        <v>192</v>
      </c>
      <c r="F1997" s="20">
        <v>1037.46</v>
      </c>
      <c r="G1997" s="20">
        <f t="shared" si="31"/>
        <v>199192.32000000001</v>
      </c>
    </row>
    <row r="1998" spans="2:7" ht="42.75" outlineLevel="1" x14ac:dyDescent="0.25">
      <c r="B1998" s="90" t="s">
        <v>2879</v>
      </c>
      <c r="C1998" s="101" t="s">
        <v>5490</v>
      </c>
      <c r="D1998" s="102" t="s">
        <v>2340</v>
      </c>
      <c r="E1998" s="123">
        <v>192</v>
      </c>
      <c r="F1998" s="20">
        <v>779.34</v>
      </c>
      <c r="G1998" s="20">
        <f t="shared" si="31"/>
        <v>149633.28</v>
      </c>
    </row>
    <row r="1999" spans="2:7" ht="42.75" outlineLevel="1" x14ac:dyDescent="0.25">
      <c r="B1999" s="90" t="s">
        <v>2880</v>
      </c>
      <c r="C1999" s="94" t="s">
        <v>5491</v>
      </c>
      <c r="D1999" s="93" t="s">
        <v>3288</v>
      </c>
      <c r="E1999" s="123">
        <v>49.4</v>
      </c>
      <c r="F1999" s="20">
        <v>14628.95</v>
      </c>
      <c r="G1999" s="20">
        <f t="shared" si="31"/>
        <v>722670.13</v>
      </c>
    </row>
    <row r="2000" spans="2:7" ht="57" outlineLevel="1" x14ac:dyDescent="0.25">
      <c r="B2000" s="90" t="s">
        <v>2881</v>
      </c>
      <c r="C2000" s="94" t="s">
        <v>5492</v>
      </c>
      <c r="D2000" s="93" t="s">
        <v>3288</v>
      </c>
      <c r="E2000" s="123">
        <v>49.4</v>
      </c>
      <c r="F2000" s="20">
        <v>14103.44</v>
      </c>
      <c r="G2000" s="20">
        <f t="shared" si="31"/>
        <v>696709.94</v>
      </c>
    </row>
    <row r="2001" spans="2:7" ht="28.5" outlineLevel="1" x14ac:dyDescent="0.25">
      <c r="B2001" s="90" t="s">
        <v>2882</v>
      </c>
      <c r="C2001" s="94" t="s">
        <v>5493</v>
      </c>
      <c r="D2001" s="102" t="s">
        <v>2340</v>
      </c>
      <c r="E2001" s="123">
        <v>21.5</v>
      </c>
      <c r="F2001" s="20">
        <v>17125.63</v>
      </c>
      <c r="G2001" s="20">
        <f t="shared" si="31"/>
        <v>368201.05</v>
      </c>
    </row>
    <row r="2002" spans="2:7" ht="28.5" outlineLevel="1" x14ac:dyDescent="0.25">
      <c r="B2002" s="90" t="s">
        <v>2883</v>
      </c>
      <c r="C2002" s="94" t="s">
        <v>5494</v>
      </c>
      <c r="D2002" s="102" t="s">
        <v>2340</v>
      </c>
      <c r="E2002" s="123">
        <v>78.400000000000006</v>
      </c>
      <c r="F2002" s="20">
        <v>830.57</v>
      </c>
      <c r="G2002" s="20">
        <f t="shared" si="31"/>
        <v>65116.69</v>
      </c>
    </row>
    <row r="2003" spans="2:7" outlineLevel="1" x14ac:dyDescent="0.25">
      <c r="B2003" s="90" t="s">
        <v>2884</v>
      </c>
      <c r="C2003" s="103" t="s">
        <v>774</v>
      </c>
      <c r="D2003" s="88"/>
      <c r="E2003" s="123"/>
      <c r="F2003" s="20"/>
      <c r="G2003" s="20">
        <f t="shared" si="31"/>
        <v>0</v>
      </c>
    </row>
    <row r="2004" spans="2:7" ht="28.5" outlineLevel="1" x14ac:dyDescent="0.25">
      <c r="B2004" s="90" t="s">
        <v>2885</v>
      </c>
      <c r="C2004" s="94" t="s">
        <v>5495</v>
      </c>
      <c r="D2004" s="23" t="s">
        <v>3287</v>
      </c>
      <c r="E2004" s="123">
        <v>3570</v>
      </c>
      <c r="F2004" s="20">
        <v>1560.54</v>
      </c>
      <c r="G2004" s="20">
        <f t="shared" si="31"/>
        <v>5571127.7999999998</v>
      </c>
    </row>
    <row r="2005" spans="2:7" ht="28.5" outlineLevel="1" x14ac:dyDescent="0.25">
      <c r="B2005" s="90" t="s">
        <v>2886</v>
      </c>
      <c r="C2005" s="94" t="s">
        <v>5496</v>
      </c>
      <c r="D2005" s="23" t="s">
        <v>3287</v>
      </c>
      <c r="E2005" s="123">
        <v>16.3</v>
      </c>
      <c r="F2005" s="20">
        <v>20629.330000000002</v>
      </c>
      <c r="G2005" s="20">
        <f t="shared" si="31"/>
        <v>336258.08</v>
      </c>
    </row>
    <row r="2006" spans="2:7" ht="28.5" outlineLevel="1" x14ac:dyDescent="0.25">
      <c r="B2006" s="90" t="s">
        <v>2887</v>
      </c>
      <c r="C2006" s="94" t="s">
        <v>5497</v>
      </c>
      <c r="D2006" s="23" t="s">
        <v>3287</v>
      </c>
      <c r="E2006" s="123">
        <v>219.2</v>
      </c>
      <c r="F2006" s="20">
        <v>24928.47</v>
      </c>
      <c r="G2006" s="20">
        <f t="shared" si="31"/>
        <v>5464320.6200000001</v>
      </c>
    </row>
    <row r="2007" spans="2:7" ht="28.5" outlineLevel="1" x14ac:dyDescent="0.25">
      <c r="B2007" s="90" t="s">
        <v>2888</v>
      </c>
      <c r="C2007" s="94" t="s">
        <v>5498</v>
      </c>
      <c r="D2007" s="102" t="s">
        <v>2340</v>
      </c>
      <c r="E2007" s="123">
        <v>353.1</v>
      </c>
      <c r="F2007" s="20">
        <v>2847.73</v>
      </c>
      <c r="G2007" s="20">
        <f t="shared" si="31"/>
        <v>1005533.46</v>
      </c>
    </row>
    <row r="2008" spans="2:7" ht="28.5" outlineLevel="1" x14ac:dyDescent="0.25">
      <c r="B2008" s="90" t="s">
        <v>2889</v>
      </c>
      <c r="C2008" s="28" t="s">
        <v>5499</v>
      </c>
      <c r="D2008" s="102" t="s">
        <v>2340</v>
      </c>
      <c r="E2008" s="123">
        <v>110.9</v>
      </c>
      <c r="F2008" s="20">
        <v>228.69</v>
      </c>
      <c r="G2008" s="20">
        <f t="shared" si="31"/>
        <v>25361.72</v>
      </c>
    </row>
    <row r="2009" spans="2:7" ht="42.75" outlineLevel="1" x14ac:dyDescent="0.25">
      <c r="B2009" s="90" t="s">
        <v>2890</v>
      </c>
      <c r="C2009" s="28" t="s">
        <v>5500</v>
      </c>
      <c r="D2009" s="102" t="s">
        <v>2340</v>
      </c>
      <c r="E2009" s="123">
        <v>242.9</v>
      </c>
      <c r="F2009" s="20">
        <v>2880.69</v>
      </c>
      <c r="G2009" s="20">
        <f t="shared" si="31"/>
        <v>699719.6</v>
      </c>
    </row>
    <row r="2010" spans="2:7" ht="42.75" outlineLevel="1" x14ac:dyDescent="0.25">
      <c r="B2010" s="90" t="s">
        <v>2891</v>
      </c>
      <c r="C2010" s="28" t="s">
        <v>5501</v>
      </c>
      <c r="D2010" s="102" t="s">
        <v>2340</v>
      </c>
      <c r="E2010" s="123">
        <v>353.1</v>
      </c>
      <c r="F2010" s="20">
        <v>2032.8</v>
      </c>
      <c r="G2010" s="20">
        <f t="shared" si="31"/>
        <v>717781.68</v>
      </c>
    </row>
    <row r="2011" spans="2:7" ht="42.75" outlineLevel="1" x14ac:dyDescent="0.25">
      <c r="B2011" s="90" t="s">
        <v>2892</v>
      </c>
      <c r="C2011" s="94" t="s">
        <v>5502</v>
      </c>
      <c r="D2011" s="102" t="s">
        <v>2340</v>
      </c>
      <c r="E2011" s="123">
        <v>353.1</v>
      </c>
      <c r="F2011" s="20">
        <v>916.39</v>
      </c>
      <c r="G2011" s="20">
        <f t="shared" si="31"/>
        <v>323577.31</v>
      </c>
    </row>
    <row r="2012" spans="2:7" ht="28.5" outlineLevel="1" x14ac:dyDescent="0.25">
      <c r="B2012" s="90" t="s">
        <v>2893</v>
      </c>
      <c r="C2012" s="94" t="s">
        <v>5498</v>
      </c>
      <c r="D2012" s="102" t="s">
        <v>2340</v>
      </c>
      <c r="E2012" s="123">
        <v>96</v>
      </c>
      <c r="F2012" s="20">
        <v>1031.27</v>
      </c>
      <c r="G2012" s="20">
        <f t="shared" si="31"/>
        <v>99001.919999999998</v>
      </c>
    </row>
    <row r="2013" spans="2:7" ht="28.5" outlineLevel="1" x14ac:dyDescent="0.25">
      <c r="B2013" s="90" t="s">
        <v>2894</v>
      </c>
      <c r="C2013" s="94" t="s">
        <v>5503</v>
      </c>
      <c r="D2013" s="102" t="s">
        <v>2340</v>
      </c>
      <c r="E2013" s="123">
        <v>326</v>
      </c>
      <c r="F2013" s="20">
        <v>110.21</v>
      </c>
      <c r="G2013" s="20">
        <f t="shared" si="31"/>
        <v>35928.46</v>
      </c>
    </row>
    <row r="2014" spans="2:7" outlineLevel="1" x14ac:dyDescent="0.25">
      <c r="B2014" s="90" t="s">
        <v>2895</v>
      </c>
      <c r="C2014" s="103" t="s">
        <v>624</v>
      </c>
      <c r="D2014" s="90"/>
      <c r="E2014" s="123"/>
      <c r="F2014" s="20"/>
      <c r="G2014" s="20">
        <f t="shared" si="31"/>
        <v>0</v>
      </c>
    </row>
    <row r="2015" spans="2:7" ht="28.5" outlineLevel="1" x14ac:dyDescent="0.25">
      <c r="B2015" s="90" t="s">
        <v>2896</v>
      </c>
      <c r="C2015" s="101" t="s">
        <v>5504</v>
      </c>
      <c r="D2015" s="23" t="s">
        <v>3287</v>
      </c>
      <c r="E2015" s="123">
        <v>10.199999999999999</v>
      </c>
      <c r="F2015" s="20">
        <v>24921.05</v>
      </c>
      <c r="G2015" s="20">
        <f t="shared" si="31"/>
        <v>254194.71</v>
      </c>
    </row>
    <row r="2016" spans="2:7" ht="42.75" outlineLevel="1" x14ac:dyDescent="0.25">
      <c r="B2016" s="90" t="s">
        <v>2897</v>
      </c>
      <c r="C2016" s="94" t="s">
        <v>5505</v>
      </c>
      <c r="D2016" s="102" t="s">
        <v>2340</v>
      </c>
      <c r="E2016" s="123">
        <v>35.6</v>
      </c>
      <c r="F2016" s="20">
        <v>1078.1400000000001</v>
      </c>
      <c r="G2016" s="20">
        <f t="shared" si="31"/>
        <v>38381.78</v>
      </c>
    </row>
    <row r="2017" spans="2:7" ht="28.5" outlineLevel="1" x14ac:dyDescent="0.25">
      <c r="B2017" s="90" t="s">
        <v>2898</v>
      </c>
      <c r="C2017" s="28" t="s">
        <v>5506</v>
      </c>
      <c r="D2017" s="91" t="s">
        <v>1124</v>
      </c>
      <c r="E2017" s="123">
        <v>1.31</v>
      </c>
      <c r="F2017" s="20">
        <v>142845.28</v>
      </c>
      <c r="G2017" s="20">
        <f t="shared" si="31"/>
        <v>187127.32</v>
      </c>
    </row>
    <row r="2018" spans="2:7" ht="28.5" outlineLevel="1" x14ac:dyDescent="0.25">
      <c r="B2018" s="90" t="s">
        <v>2899</v>
      </c>
      <c r="C2018" s="28" t="s">
        <v>5507</v>
      </c>
      <c r="D2018" s="102" t="s">
        <v>2340</v>
      </c>
      <c r="E2018" s="123">
        <v>94.4</v>
      </c>
      <c r="F2018" s="20">
        <v>1009.1</v>
      </c>
      <c r="G2018" s="20">
        <f t="shared" si="31"/>
        <v>95259.04</v>
      </c>
    </row>
    <row r="2019" spans="2:7" ht="28.5" outlineLevel="1" x14ac:dyDescent="0.2">
      <c r="B2019" s="90" t="s">
        <v>2900</v>
      </c>
      <c r="C2019" s="103" t="s">
        <v>3883</v>
      </c>
      <c r="D2019" s="88"/>
      <c r="E2019" s="137"/>
      <c r="F2019" s="126"/>
      <c r="G2019" s="20">
        <f t="shared" si="31"/>
        <v>0</v>
      </c>
    </row>
    <row r="2020" spans="2:7" ht="28.5" outlineLevel="1" x14ac:dyDescent="0.25">
      <c r="B2020" s="90" t="s">
        <v>2901</v>
      </c>
      <c r="C2020" s="94" t="s">
        <v>5511</v>
      </c>
      <c r="D2020" s="23" t="s">
        <v>3287</v>
      </c>
      <c r="E2020" s="123">
        <v>153</v>
      </c>
      <c r="F2020" s="20">
        <v>1489.78</v>
      </c>
      <c r="G2020" s="20">
        <f t="shared" si="31"/>
        <v>227936.34</v>
      </c>
    </row>
    <row r="2021" spans="2:7" ht="28.5" outlineLevel="1" x14ac:dyDescent="0.25">
      <c r="B2021" s="90" t="s">
        <v>2902</v>
      </c>
      <c r="C2021" s="94" t="s">
        <v>5508</v>
      </c>
      <c r="D2021" s="102" t="s">
        <v>2340</v>
      </c>
      <c r="E2021" s="123">
        <v>193</v>
      </c>
      <c r="F2021" s="20">
        <v>757.47</v>
      </c>
      <c r="G2021" s="20">
        <f t="shared" si="31"/>
        <v>146191.71</v>
      </c>
    </row>
    <row r="2022" spans="2:7" ht="28.5" outlineLevel="1" x14ac:dyDescent="0.25">
      <c r="B2022" s="90" t="s">
        <v>2903</v>
      </c>
      <c r="C2022" s="94" t="s">
        <v>5509</v>
      </c>
      <c r="D2022" s="102" t="s">
        <v>2340</v>
      </c>
      <c r="E2022" s="123">
        <v>88</v>
      </c>
      <c r="F2022" s="20">
        <v>727.26</v>
      </c>
      <c r="G2022" s="20">
        <f t="shared" si="31"/>
        <v>63998.879999999997</v>
      </c>
    </row>
    <row r="2023" spans="2:7" ht="42.75" outlineLevel="1" x14ac:dyDescent="0.25">
      <c r="B2023" s="90" t="s">
        <v>2904</v>
      </c>
      <c r="C2023" s="94" t="s">
        <v>5510</v>
      </c>
      <c r="D2023" s="23" t="s">
        <v>2757</v>
      </c>
      <c r="E2023" s="123">
        <v>2</v>
      </c>
      <c r="F2023" s="20">
        <v>7206.11</v>
      </c>
      <c r="G2023" s="20">
        <f t="shared" si="31"/>
        <v>14412.22</v>
      </c>
    </row>
    <row r="2024" spans="2:7" ht="28.5" outlineLevel="1" x14ac:dyDescent="0.25">
      <c r="B2024" s="90" t="s">
        <v>2905</v>
      </c>
      <c r="C2024" s="103" t="s">
        <v>3019</v>
      </c>
      <c r="D2024" s="88"/>
      <c r="E2024" s="137"/>
      <c r="F2024" s="88"/>
      <c r="G2024" s="20">
        <f t="shared" si="31"/>
        <v>0</v>
      </c>
    </row>
    <row r="2025" spans="2:7" ht="28.5" outlineLevel="1" x14ac:dyDescent="0.2">
      <c r="B2025" s="90" t="s">
        <v>2906</v>
      </c>
      <c r="C2025" s="103" t="s">
        <v>3884</v>
      </c>
      <c r="D2025" s="90"/>
      <c r="E2025" s="123"/>
      <c r="F2025" s="126"/>
      <c r="G2025" s="20">
        <f t="shared" si="31"/>
        <v>0</v>
      </c>
    </row>
    <row r="2026" spans="2:7" outlineLevel="1" x14ac:dyDescent="0.2">
      <c r="B2026" s="90" t="s">
        <v>2907</v>
      </c>
      <c r="C2026" s="75" t="s">
        <v>2441</v>
      </c>
      <c r="D2026" s="90"/>
      <c r="E2026" s="123"/>
      <c r="F2026" s="126"/>
      <c r="G2026" s="20">
        <f t="shared" si="31"/>
        <v>0</v>
      </c>
    </row>
    <row r="2027" spans="2:7" ht="28.5" outlineLevel="1" x14ac:dyDescent="0.25">
      <c r="B2027" s="90" t="s">
        <v>2908</v>
      </c>
      <c r="C2027" s="28" t="s">
        <v>5512</v>
      </c>
      <c r="D2027" s="23" t="s">
        <v>3287</v>
      </c>
      <c r="E2027" s="123">
        <v>1539</v>
      </c>
      <c r="F2027" s="20">
        <v>3066.55</v>
      </c>
      <c r="G2027" s="20">
        <f t="shared" si="31"/>
        <v>4719420.45</v>
      </c>
    </row>
    <row r="2028" spans="2:7" outlineLevel="1" x14ac:dyDescent="0.25">
      <c r="B2028" s="90" t="s">
        <v>2909</v>
      </c>
      <c r="C2028" s="70" t="s">
        <v>1208</v>
      </c>
      <c r="D2028" s="90"/>
      <c r="E2028" s="123"/>
      <c r="F2028" s="20"/>
      <c r="G2028" s="20">
        <f t="shared" si="31"/>
        <v>0</v>
      </c>
    </row>
    <row r="2029" spans="2:7" ht="42.75" outlineLevel="1" x14ac:dyDescent="0.25">
      <c r="B2029" s="90" t="s">
        <v>2910</v>
      </c>
      <c r="C2029" s="92" t="s">
        <v>5513</v>
      </c>
      <c r="D2029" s="23" t="s">
        <v>3287</v>
      </c>
      <c r="E2029" s="123">
        <v>309</v>
      </c>
      <c r="F2029" s="20">
        <v>23714.53</v>
      </c>
      <c r="G2029" s="20">
        <f t="shared" si="31"/>
        <v>7327789.7699999996</v>
      </c>
    </row>
    <row r="2030" spans="2:7" ht="42.75" outlineLevel="1" x14ac:dyDescent="0.25">
      <c r="B2030" s="90" t="s">
        <v>2911</v>
      </c>
      <c r="C2030" s="28" t="s">
        <v>5514</v>
      </c>
      <c r="D2030" s="23" t="s">
        <v>3287</v>
      </c>
      <c r="E2030" s="123">
        <v>161.9</v>
      </c>
      <c r="F2030" s="20">
        <v>59601.01</v>
      </c>
      <c r="G2030" s="20">
        <f t="shared" si="31"/>
        <v>9649403.5199999996</v>
      </c>
    </row>
    <row r="2031" spans="2:7" ht="42.75" outlineLevel="1" x14ac:dyDescent="0.25">
      <c r="B2031" s="90" t="s">
        <v>2912</v>
      </c>
      <c r="C2031" s="28" t="s">
        <v>5515</v>
      </c>
      <c r="D2031" s="23" t="s">
        <v>3287</v>
      </c>
      <c r="E2031" s="123">
        <v>280</v>
      </c>
      <c r="F2031" s="20">
        <v>42513.98</v>
      </c>
      <c r="G2031" s="20">
        <f t="shared" si="31"/>
        <v>11903914.4</v>
      </c>
    </row>
    <row r="2032" spans="2:7" ht="42.75" outlineLevel="1" x14ac:dyDescent="0.25">
      <c r="B2032" s="90" t="s">
        <v>2913</v>
      </c>
      <c r="C2032" s="28" t="s">
        <v>5516</v>
      </c>
      <c r="D2032" s="23" t="s">
        <v>3287</v>
      </c>
      <c r="E2032" s="123">
        <v>16.8</v>
      </c>
      <c r="F2032" s="20">
        <v>20126.509999999998</v>
      </c>
      <c r="G2032" s="20">
        <f t="shared" si="31"/>
        <v>338125.37</v>
      </c>
    </row>
    <row r="2033" spans="2:7" ht="42.75" outlineLevel="1" x14ac:dyDescent="0.25">
      <c r="B2033" s="90" t="s">
        <v>2914</v>
      </c>
      <c r="C2033" s="28" t="s">
        <v>5517</v>
      </c>
      <c r="D2033" s="102" t="s">
        <v>2340</v>
      </c>
      <c r="E2033" s="123">
        <v>570</v>
      </c>
      <c r="F2033" s="20">
        <v>878.93</v>
      </c>
      <c r="G2033" s="20">
        <f t="shared" si="31"/>
        <v>500990.1</v>
      </c>
    </row>
    <row r="2034" spans="2:7" outlineLevel="1" x14ac:dyDescent="0.25">
      <c r="B2034" s="90" t="s">
        <v>2915</v>
      </c>
      <c r="C2034" s="75" t="s">
        <v>1209</v>
      </c>
      <c r="D2034" s="90"/>
      <c r="E2034" s="123"/>
      <c r="F2034" s="20"/>
      <c r="G2034" s="20">
        <f t="shared" si="31"/>
        <v>0</v>
      </c>
    </row>
    <row r="2035" spans="2:7" ht="42.75" outlineLevel="1" x14ac:dyDescent="0.25">
      <c r="B2035" s="90" t="s">
        <v>2916</v>
      </c>
      <c r="C2035" s="28" t="s">
        <v>5518</v>
      </c>
      <c r="D2035" s="23" t="s">
        <v>3287</v>
      </c>
      <c r="E2035" s="123">
        <v>305.10000000000002</v>
      </c>
      <c r="F2035" s="20">
        <v>24646.61</v>
      </c>
      <c r="G2035" s="20">
        <f t="shared" si="31"/>
        <v>7519680.71</v>
      </c>
    </row>
    <row r="2036" spans="2:7" ht="42.75" outlineLevel="1" x14ac:dyDescent="0.25">
      <c r="B2036" s="90" t="s">
        <v>2917</v>
      </c>
      <c r="C2036" s="94" t="s">
        <v>5519</v>
      </c>
      <c r="D2036" s="23" t="s">
        <v>3287</v>
      </c>
      <c r="E2036" s="123">
        <v>97.1</v>
      </c>
      <c r="F2036" s="20">
        <v>32209.78</v>
      </c>
      <c r="G2036" s="20">
        <f t="shared" si="31"/>
        <v>3127569.64</v>
      </c>
    </row>
    <row r="2037" spans="2:7" ht="42.75" outlineLevel="1" x14ac:dyDescent="0.25">
      <c r="B2037" s="90" t="s">
        <v>2918</v>
      </c>
      <c r="C2037" s="28" t="s">
        <v>5520</v>
      </c>
      <c r="D2037" s="23" t="s">
        <v>3287</v>
      </c>
      <c r="E2037" s="123">
        <v>13.4</v>
      </c>
      <c r="F2037" s="20">
        <v>17433.88</v>
      </c>
      <c r="G2037" s="20">
        <f t="shared" si="31"/>
        <v>233613.99</v>
      </c>
    </row>
    <row r="2038" spans="2:7" ht="42.75" outlineLevel="1" x14ac:dyDescent="0.25">
      <c r="B2038" s="90" t="s">
        <v>2919</v>
      </c>
      <c r="C2038" s="28" t="s">
        <v>5521</v>
      </c>
      <c r="D2038" s="102" t="s">
        <v>2340</v>
      </c>
      <c r="E2038" s="123">
        <v>240</v>
      </c>
      <c r="F2038" s="20">
        <v>901.77</v>
      </c>
      <c r="G2038" s="20">
        <f t="shared" si="31"/>
        <v>216424.8</v>
      </c>
    </row>
    <row r="2039" spans="2:7" outlineLevel="1" x14ac:dyDescent="0.25">
      <c r="B2039" s="90" t="s">
        <v>2920</v>
      </c>
      <c r="C2039" s="75" t="s">
        <v>1210</v>
      </c>
      <c r="D2039" s="90"/>
      <c r="E2039" s="123"/>
      <c r="F2039" s="20"/>
      <c r="G2039" s="20">
        <f t="shared" si="31"/>
        <v>0</v>
      </c>
    </row>
    <row r="2040" spans="2:7" ht="28.5" outlineLevel="1" x14ac:dyDescent="0.25">
      <c r="B2040" s="90" t="s">
        <v>2921</v>
      </c>
      <c r="C2040" s="28" t="s">
        <v>5522</v>
      </c>
      <c r="D2040" s="102" t="s">
        <v>2340</v>
      </c>
      <c r="E2040" s="123">
        <v>974.5</v>
      </c>
      <c r="F2040" s="20">
        <v>2815.1</v>
      </c>
      <c r="G2040" s="20">
        <f t="shared" si="31"/>
        <v>2743314.95</v>
      </c>
    </row>
    <row r="2041" spans="2:7" ht="42.75" outlineLevel="1" x14ac:dyDescent="0.25">
      <c r="B2041" s="90" t="s">
        <v>2922</v>
      </c>
      <c r="C2041" s="28" t="s">
        <v>5523</v>
      </c>
      <c r="D2041" s="93" t="s">
        <v>3288</v>
      </c>
      <c r="E2041" s="123">
        <v>157</v>
      </c>
      <c r="F2041" s="20">
        <v>3804.42</v>
      </c>
      <c r="G2041" s="20">
        <f t="shared" si="31"/>
        <v>597293.93999999994</v>
      </c>
    </row>
    <row r="2042" spans="2:7" outlineLevel="1" x14ac:dyDescent="0.25">
      <c r="B2042" s="90" t="s">
        <v>2923</v>
      </c>
      <c r="C2042" s="75" t="s">
        <v>3596</v>
      </c>
      <c r="D2042" s="90"/>
      <c r="E2042" s="123"/>
      <c r="F2042" s="20"/>
      <c r="G2042" s="20">
        <f t="shared" si="31"/>
        <v>0</v>
      </c>
    </row>
    <row r="2043" spans="2:7" ht="28.5" outlineLevel="1" x14ac:dyDescent="0.25">
      <c r="B2043" s="90" t="s">
        <v>2924</v>
      </c>
      <c r="C2043" s="94" t="s">
        <v>5524</v>
      </c>
      <c r="D2043" s="23" t="s">
        <v>3287</v>
      </c>
      <c r="E2043" s="123">
        <v>32</v>
      </c>
      <c r="F2043" s="20">
        <v>6815.33</v>
      </c>
      <c r="G2043" s="20">
        <f t="shared" ref="G2043:G2106" si="32">E2043*F2043</f>
        <v>218090.56</v>
      </c>
    </row>
    <row r="2044" spans="2:7" ht="28.5" outlineLevel="1" x14ac:dyDescent="0.25">
      <c r="B2044" s="90" t="s">
        <v>2925</v>
      </c>
      <c r="C2044" s="94" t="s">
        <v>5525</v>
      </c>
      <c r="D2044" s="102" t="s">
        <v>2340</v>
      </c>
      <c r="E2044" s="123">
        <v>342.2</v>
      </c>
      <c r="F2044" s="20">
        <v>2982.19</v>
      </c>
      <c r="G2044" s="20">
        <f t="shared" si="32"/>
        <v>1020505.42</v>
      </c>
    </row>
    <row r="2045" spans="2:7" ht="28.5" outlineLevel="1" x14ac:dyDescent="0.25">
      <c r="B2045" s="90" t="s">
        <v>2926</v>
      </c>
      <c r="C2045" s="94" t="s">
        <v>5526</v>
      </c>
      <c r="D2045" s="23" t="s">
        <v>3287</v>
      </c>
      <c r="E2045" s="123">
        <v>21.5</v>
      </c>
      <c r="F2045" s="20">
        <v>12188.31</v>
      </c>
      <c r="G2045" s="20">
        <f t="shared" si="32"/>
        <v>262048.67</v>
      </c>
    </row>
    <row r="2046" spans="2:7" ht="42.75" outlineLevel="1" x14ac:dyDescent="0.25">
      <c r="B2046" s="90" t="s">
        <v>2927</v>
      </c>
      <c r="C2046" s="28" t="s">
        <v>5527</v>
      </c>
      <c r="D2046" s="23" t="s">
        <v>3287</v>
      </c>
      <c r="E2046" s="123">
        <v>170</v>
      </c>
      <c r="F2046" s="20">
        <v>2041.72</v>
      </c>
      <c r="G2046" s="20">
        <f t="shared" si="32"/>
        <v>347092.4</v>
      </c>
    </row>
    <row r="2047" spans="2:7" outlineLevel="1" x14ac:dyDescent="0.25">
      <c r="B2047" s="90" t="s">
        <v>2928</v>
      </c>
      <c r="C2047" s="70" t="s">
        <v>773</v>
      </c>
      <c r="D2047" s="90"/>
      <c r="E2047" s="123"/>
      <c r="F2047" s="20"/>
      <c r="G2047" s="20">
        <f t="shared" si="32"/>
        <v>0</v>
      </c>
    </row>
    <row r="2048" spans="2:7" ht="28.5" outlineLevel="1" x14ac:dyDescent="0.25">
      <c r="B2048" s="90" t="s">
        <v>2929</v>
      </c>
      <c r="C2048" s="94" t="s">
        <v>5528</v>
      </c>
      <c r="D2048" s="102" t="s">
        <v>2340</v>
      </c>
      <c r="E2048" s="123">
        <v>192</v>
      </c>
      <c r="F2048" s="20">
        <v>2846.5</v>
      </c>
      <c r="G2048" s="20">
        <f t="shared" si="32"/>
        <v>546528</v>
      </c>
    </row>
    <row r="2049" spans="2:7" ht="42.75" outlineLevel="1" x14ac:dyDescent="0.25">
      <c r="B2049" s="90" t="s">
        <v>2930</v>
      </c>
      <c r="C2049" s="94" t="s">
        <v>5529</v>
      </c>
      <c r="D2049" s="102" t="s">
        <v>2340</v>
      </c>
      <c r="E2049" s="123">
        <v>192</v>
      </c>
      <c r="F2049" s="20">
        <v>1037.07</v>
      </c>
      <c r="G2049" s="20">
        <f t="shared" si="32"/>
        <v>199117.44</v>
      </c>
    </row>
    <row r="2050" spans="2:7" ht="42.75" outlineLevel="1" x14ac:dyDescent="0.25">
      <c r="B2050" s="90" t="s">
        <v>2931</v>
      </c>
      <c r="C2050" s="101" t="s">
        <v>5530</v>
      </c>
      <c r="D2050" s="102" t="s">
        <v>2340</v>
      </c>
      <c r="E2050" s="123">
        <v>192</v>
      </c>
      <c r="F2050" s="20">
        <v>779.03</v>
      </c>
      <c r="G2050" s="20">
        <f t="shared" si="32"/>
        <v>149573.76000000001</v>
      </c>
    </row>
    <row r="2051" spans="2:7" ht="28.5" outlineLevel="1" x14ac:dyDescent="0.25">
      <c r="B2051" s="90" t="s">
        <v>2932</v>
      </c>
      <c r="C2051" s="94" t="s">
        <v>5531</v>
      </c>
      <c r="D2051" s="102" t="s">
        <v>2340</v>
      </c>
      <c r="E2051" s="123">
        <v>8.3000000000000007</v>
      </c>
      <c r="F2051" s="20">
        <v>2986.02</v>
      </c>
      <c r="G2051" s="20">
        <f t="shared" si="32"/>
        <v>24783.97</v>
      </c>
    </row>
    <row r="2052" spans="2:7" ht="42.75" outlineLevel="1" x14ac:dyDescent="0.25">
      <c r="B2052" s="90" t="s">
        <v>2933</v>
      </c>
      <c r="C2052" s="94" t="s">
        <v>5532</v>
      </c>
      <c r="D2052" s="102" t="s">
        <v>2340</v>
      </c>
      <c r="E2052" s="123">
        <v>8.3000000000000007</v>
      </c>
      <c r="F2052" s="20">
        <v>249.17</v>
      </c>
      <c r="G2052" s="20">
        <f t="shared" si="32"/>
        <v>2068.11</v>
      </c>
    </row>
    <row r="2053" spans="2:7" ht="28.5" outlineLevel="1" x14ac:dyDescent="0.25">
      <c r="B2053" s="90" t="s">
        <v>2934</v>
      </c>
      <c r="C2053" s="94" t="s">
        <v>5533</v>
      </c>
      <c r="D2053" s="23" t="s">
        <v>3287</v>
      </c>
      <c r="E2053" s="123">
        <v>0.5</v>
      </c>
      <c r="F2053" s="20">
        <v>16193.3</v>
      </c>
      <c r="G2053" s="20">
        <f t="shared" si="32"/>
        <v>8096.65</v>
      </c>
    </row>
    <row r="2054" spans="2:7" ht="42.75" outlineLevel="1" x14ac:dyDescent="0.25">
      <c r="B2054" s="90" t="s">
        <v>2935</v>
      </c>
      <c r="C2054" s="94" t="s">
        <v>5534</v>
      </c>
      <c r="D2054" s="93" t="s">
        <v>3288</v>
      </c>
      <c r="E2054" s="123">
        <v>49.4</v>
      </c>
      <c r="F2054" s="20">
        <v>14623.19</v>
      </c>
      <c r="G2054" s="20">
        <f t="shared" si="32"/>
        <v>722385.59</v>
      </c>
    </row>
    <row r="2055" spans="2:7" ht="57" outlineLevel="1" x14ac:dyDescent="0.25">
      <c r="B2055" s="90" t="s">
        <v>2936</v>
      </c>
      <c r="C2055" s="94" t="s">
        <v>5535</v>
      </c>
      <c r="D2055" s="93" t="s">
        <v>3288</v>
      </c>
      <c r="E2055" s="123">
        <v>49.4</v>
      </c>
      <c r="F2055" s="20">
        <v>13943.02</v>
      </c>
      <c r="G2055" s="20">
        <f t="shared" si="32"/>
        <v>688785.19</v>
      </c>
    </row>
    <row r="2056" spans="2:7" ht="28.5" outlineLevel="1" x14ac:dyDescent="0.25">
      <c r="B2056" s="90" t="s">
        <v>2937</v>
      </c>
      <c r="C2056" s="94" t="s">
        <v>5536</v>
      </c>
      <c r="D2056" s="102" t="s">
        <v>2340</v>
      </c>
      <c r="E2056" s="123">
        <v>21.5</v>
      </c>
      <c r="F2056" s="20">
        <v>17119.009999999998</v>
      </c>
      <c r="G2056" s="20">
        <f t="shared" si="32"/>
        <v>368058.72</v>
      </c>
    </row>
    <row r="2057" spans="2:7" ht="28.5" outlineLevel="1" x14ac:dyDescent="0.25">
      <c r="B2057" s="90" t="s">
        <v>2938</v>
      </c>
      <c r="C2057" s="94" t="s">
        <v>5537</v>
      </c>
      <c r="D2057" s="102" t="s">
        <v>2340</v>
      </c>
      <c r="E2057" s="123">
        <v>78.400000000000006</v>
      </c>
      <c r="F2057" s="20">
        <v>830.25</v>
      </c>
      <c r="G2057" s="20">
        <f t="shared" si="32"/>
        <v>65091.6</v>
      </c>
    </row>
    <row r="2058" spans="2:7" outlineLevel="1" x14ac:dyDescent="0.25">
      <c r="B2058" s="90" t="s">
        <v>2939</v>
      </c>
      <c r="C2058" s="103" t="s">
        <v>774</v>
      </c>
      <c r="D2058" s="22"/>
      <c r="E2058" s="123"/>
      <c r="F2058" s="20"/>
      <c r="G2058" s="20">
        <f t="shared" si="32"/>
        <v>0</v>
      </c>
    </row>
    <row r="2059" spans="2:7" ht="28.5" outlineLevel="1" x14ac:dyDescent="0.25">
      <c r="B2059" s="90" t="s">
        <v>2940</v>
      </c>
      <c r="C2059" s="94" t="s">
        <v>5538</v>
      </c>
      <c r="D2059" s="23" t="s">
        <v>3287</v>
      </c>
      <c r="E2059" s="123">
        <v>3580</v>
      </c>
      <c r="F2059" s="20">
        <v>1562.57</v>
      </c>
      <c r="G2059" s="20">
        <f t="shared" si="32"/>
        <v>5594000.5999999996</v>
      </c>
    </row>
    <row r="2060" spans="2:7" ht="28.5" outlineLevel="1" x14ac:dyDescent="0.25">
      <c r="B2060" s="90" t="s">
        <v>2941</v>
      </c>
      <c r="C2060" s="94" t="s">
        <v>5539</v>
      </c>
      <c r="D2060" s="23" t="s">
        <v>3287</v>
      </c>
      <c r="E2060" s="123">
        <v>18</v>
      </c>
      <c r="F2060" s="20">
        <v>20040.68</v>
      </c>
      <c r="G2060" s="20">
        <f t="shared" si="32"/>
        <v>360732.24</v>
      </c>
    </row>
    <row r="2061" spans="2:7" ht="28.5" outlineLevel="1" x14ac:dyDescent="0.25">
      <c r="B2061" s="90" t="s">
        <v>2942</v>
      </c>
      <c r="C2061" s="94" t="s">
        <v>5540</v>
      </c>
      <c r="D2061" s="23" t="s">
        <v>3287</v>
      </c>
      <c r="E2061" s="123">
        <v>230</v>
      </c>
      <c r="F2061" s="20">
        <v>24683.16</v>
      </c>
      <c r="G2061" s="20">
        <f t="shared" si="32"/>
        <v>5677126.7999999998</v>
      </c>
    </row>
    <row r="2062" spans="2:7" ht="28.5" outlineLevel="1" x14ac:dyDescent="0.25">
      <c r="B2062" s="90" t="s">
        <v>2943</v>
      </c>
      <c r="C2062" s="94" t="s">
        <v>5541</v>
      </c>
      <c r="D2062" s="102" t="s">
        <v>2340</v>
      </c>
      <c r="E2062" s="123">
        <v>353.1</v>
      </c>
      <c r="F2062" s="20">
        <v>2846.62</v>
      </c>
      <c r="G2062" s="20">
        <f t="shared" si="32"/>
        <v>1005141.52</v>
      </c>
    </row>
    <row r="2063" spans="2:7" ht="28.5" outlineLevel="1" x14ac:dyDescent="0.25">
      <c r="B2063" s="90" t="s">
        <v>2944</v>
      </c>
      <c r="C2063" s="28" t="s">
        <v>5542</v>
      </c>
      <c r="D2063" s="102" t="s">
        <v>2340</v>
      </c>
      <c r="E2063" s="123">
        <v>110.9</v>
      </c>
      <c r="F2063" s="20">
        <v>235.18</v>
      </c>
      <c r="G2063" s="20">
        <f t="shared" si="32"/>
        <v>26081.46</v>
      </c>
    </row>
    <row r="2064" spans="2:7" ht="42.75" outlineLevel="1" x14ac:dyDescent="0.25">
      <c r="B2064" s="90" t="s">
        <v>2945</v>
      </c>
      <c r="C2064" s="28" t="s">
        <v>5543</v>
      </c>
      <c r="D2064" s="102" t="s">
        <v>2340</v>
      </c>
      <c r="E2064" s="123">
        <v>242.9</v>
      </c>
      <c r="F2064" s="20">
        <v>2879.55</v>
      </c>
      <c r="G2064" s="20">
        <f t="shared" si="32"/>
        <v>699442.7</v>
      </c>
    </row>
    <row r="2065" spans="2:7" ht="42.75" outlineLevel="1" x14ac:dyDescent="0.25">
      <c r="B2065" s="90" t="s">
        <v>2946</v>
      </c>
      <c r="C2065" s="28" t="s">
        <v>5544</v>
      </c>
      <c r="D2065" s="102" t="s">
        <v>2340</v>
      </c>
      <c r="E2065" s="123">
        <v>353.1</v>
      </c>
      <c r="F2065" s="20">
        <v>2031.99</v>
      </c>
      <c r="G2065" s="20">
        <f t="shared" si="32"/>
        <v>717495.67</v>
      </c>
    </row>
    <row r="2066" spans="2:7" ht="42.75" outlineLevel="1" x14ac:dyDescent="0.25">
      <c r="B2066" s="90" t="s">
        <v>2947</v>
      </c>
      <c r="C2066" s="94" t="s">
        <v>5545</v>
      </c>
      <c r="D2066" s="102" t="s">
        <v>2340</v>
      </c>
      <c r="E2066" s="123">
        <v>353.1</v>
      </c>
      <c r="F2066" s="20">
        <v>916</v>
      </c>
      <c r="G2066" s="20">
        <f t="shared" si="32"/>
        <v>323439.59999999998</v>
      </c>
    </row>
    <row r="2067" spans="2:7" ht="28.5" outlineLevel="1" x14ac:dyDescent="0.25">
      <c r="B2067" s="90" t="s">
        <v>2948</v>
      </c>
      <c r="C2067" s="94" t="s">
        <v>5546</v>
      </c>
      <c r="D2067" s="102" t="s">
        <v>2340</v>
      </c>
      <c r="E2067" s="123">
        <v>100</v>
      </c>
      <c r="F2067" s="20">
        <v>1148.5999999999999</v>
      </c>
      <c r="G2067" s="20">
        <f t="shared" si="32"/>
        <v>114860</v>
      </c>
    </row>
    <row r="2068" spans="2:7" ht="28.5" outlineLevel="1" x14ac:dyDescent="0.25">
      <c r="B2068" s="90" t="s">
        <v>2949</v>
      </c>
      <c r="C2068" s="94" t="s">
        <v>5546</v>
      </c>
      <c r="D2068" s="102" t="s">
        <v>2340</v>
      </c>
      <c r="E2068" s="123">
        <v>15.2</v>
      </c>
      <c r="F2068" s="20">
        <v>2981.22</v>
      </c>
      <c r="G2068" s="20">
        <f t="shared" si="32"/>
        <v>45314.54</v>
      </c>
    </row>
    <row r="2069" spans="2:7" ht="42.75" outlineLevel="1" x14ac:dyDescent="0.25">
      <c r="B2069" s="90" t="s">
        <v>2950</v>
      </c>
      <c r="C2069" s="94" t="s">
        <v>5547</v>
      </c>
      <c r="D2069" s="102" t="s">
        <v>2340</v>
      </c>
      <c r="E2069" s="123">
        <v>10.5</v>
      </c>
      <c r="F2069" s="20">
        <v>249.59</v>
      </c>
      <c r="G2069" s="20">
        <f t="shared" si="32"/>
        <v>2620.6999999999998</v>
      </c>
    </row>
    <row r="2070" spans="2:7" ht="28.5" outlineLevel="1" x14ac:dyDescent="0.25">
      <c r="B2070" s="90" t="s">
        <v>2951</v>
      </c>
      <c r="C2070" s="94" t="s">
        <v>5548</v>
      </c>
      <c r="D2070" s="23" t="s">
        <v>3287</v>
      </c>
      <c r="E2070" s="123">
        <v>0.9</v>
      </c>
      <c r="F2070" s="20">
        <v>16792.439999999999</v>
      </c>
      <c r="G2070" s="20">
        <f t="shared" si="32"/>
        <v>15113.2</v>
      </c>
    </row>
    <row r="2071" spans="2:7" ht="28.5" outlineLevel="1" x14ac:dyDescent="0.25">
      <c r="B2071" s="90" t="s">
        <v>2952</v>
      </c>
      <c r="C2071" s="94" t="s">
        <v>5549</v>
      </c>
      <c r="D2071" s="102" t="s">
        <v>2340</v>
      </c>
      <c r="E2071" s="123">
        <v>326</v>
      </c>
      <c r="F2071" s="20">
        <v>110.16</v>
      </c>
      <c r="G2071" s="20">
        <f t="shared" si="32"/>
        <v>35912.160000000003</v>
      </c>
    </row>
    <row r="2072" spans="2:7" outlineLevel="1" x14ac:dyDescent="0.25">
      <c r="B2072" s="90" t="s">
        <v>2953</v>
      </c>
      <c r="C2072" s="70" t="s">
        <v>624</v>
      </c>
      <c r="D2072" s="90"/>
      <c r="E2072" s="123"/>
      <c r="F2072" s="20"/>
      <c r="G2072" s="20">
        <f t="shared" si="32"/>
        <v>0</v>
      </c>
    </row>
    <row r="2073" spans="2:7" ht="28.5" outlineLevel="1" x14ac:dyDescent="0.25">
      <c r="B2073" s="90" t="s">
        <v>2954</v>
      </c>
      <c r="C2073" s="101" t="s">
        <v>5550</v>
      </c>
      <c r="D2073" s="23" t="s">
        <v>3287</v>
      </c>
      <c r="E2073" s="123">
        <v>10.23</v>
      </c>
      <c r="F2073" s="20">
        <v>24994.48</v>
      </c>
      <c r="G2073" s="20">
        <f t="shared" si="32"/>
        <v>255693.53</v>
      </c>
    </row>
    <row r="2074" spans="2:7" ht="42.75" outlineLevel="1" x14ac:dyDescent="0.25">
      <c r="B2074" s="90" t="s">
        <v>2955</v>
      </c>
      <c r="C2074" s="94" t="s">
        <v>5551</v>
      </c>
      <c r="D2074" s="102" t="s">
        <v>2340</v>
      </c>
      <c r="E2074" s="123">
        <v>35.6</v>
      </c>
      <c r="F2074" s="20">
        <v>1077.67</v>
      </c>
      <c r="G2074" s="20">
        <f t="shared" si="32"/>
        <v>38365.050000000003</v>
      </c>
    </row>
    <row r="2075" spans="2:7" ht="28.5" outlineLevel="1" x14ac:dyDescent="0.25">
      <c r="B2075" s="90" t="s">
        <v>2956</v>
      </c>
      <c r="C2075" s="28" t="s">
        <v>5552</v>
      </c>
      <c r="D2075" s="91" t="s">
        <v>1124</v>
      </c>
      <c r="E2075" s="123">
        <v>1.31</v>
      </c>
      <c r="F2075" s="20">
        <v>142787.76</v>
      </c>
      <c r="G2075" s="20">
        <f t="shared" si="32"/>
        <v>187051.97</v>
      </c>
    </row>
    <row r="2076" spans="2:7" ht="28.5" outlineLevel="1" x14ac:dyDescent="0.25">
      <c r="B2076" s="90" t="s">
        <v>2957</v>
      </c>
      <c r="C2076" s="28" t="s">
        <v>5553</v>
      </c>
      <c r="D2076" s="102" t="s">
        <v>2340</v>
      </c>
      <c r="E2076" s="123">
        <v>94.4</v>
      </c>
      <c r="F2076" s="20">
        <v>1014.16</v>
      </c>
      <c r="G2076" s="20">
        <f t="shared" si="32"/>
        <v>95736.7</v>
      </c>
    </row>
    <row r="2077" spans="2:7" outlineLevel="1" x14ac:dyDescent="0.2">
      <c r="B2077" s="90" t="s">
        <v>2958</v>
      </c>
      <c r="C2077" s="103" t="s">
        <v>1203</v>
      </c>
      <c r="D2077" s="88"/>
      <c r="E2077" s="137"/>
      <c r="F2077" s="126"/>
      <c r="G2077" s="20">
        <f t="shared" si="32"/>
        <v>0</v>
      </c>
    </row>
    <row r="2078" spans="2:7" outlineLevel="1" x14ac:dyDescent="0.2">
      <c r="B2078" s="90"/>
      <c r="C2078" s="117" t="s">
        <v>1204</v>
      </c>
      <c r="D2078" s="88"/>
      <c r="E2078" s="137"/>
      <c r="F2078" s="126"/>
      <c r="G2078" s="20">
        <f t="shared" si="32"/>
        <v>0</v>
      </c>
    </row>
    <row r="2079" spans="2:7" ht="42.75" outlineLevel="1" x14ac:dyDescent="0.25">
      <c r="B2079" s="90" t="s">
        <v>2959</v>
      </c>
      <c r="C2079" s="94" t="s">
        <v>5554</v>
      </c>
      <c r="D2079" s="102" t="s">
        <v>2340</v>
      </c>
      <c r="E2079" s="123">
        <f>465+362</f>
        <v>827</v>
      </c>
      <c r="F2079" s="20">
        <v>791.59</v>
      </c>
      <c r="G2079" s="20">
        <f t="shared" si="32"/>
        <v>654644.93000000005</v>
      </c>
    </row>
    <row r="2080" spans="2:7" ht="28.5" outlineLevel="1" x14ac:dyDescent="0.25">
      <c r="B2080" s="90" t="s">
        <v>2960</v>
      </c>
      <c r="C2080" s="103" t="s">
        <v>3020</v>
      </c>
      <c r="D2080" s="88"/>
      <c r="E2080" s="137"/>
      <c r="F2080" s="88"/>
      <c r="G2080" s="20">
        <f t="shared" si="32"/>
        <v>0</v>
      </c>
    </row>
    <row r="2081" spans="2:7" ht="28.5" outlineLevel="1" x14ac:dyDescent="0.2">
      <c r="B2081" s="90" t="s">
        <v>2961</v>
      </c>
      <c r="C2081" s="103" t="s">
        <v>3885</v>
      </c>
      <c r="D2081" s="90"/>
      <c r="E2081" s="123"/>
      <c r="F2081" s="126"/>
      <c r="G2081" s="20">
        <f t="shared" si="32"/>
        <v>0</v>
      </c>
    </row>
    <row r="2082" spans="2:7" outlineLevel="1" x14ac:dyDescent="0.2">
      <c r="B2082" s="90" t="s">
        <v>2962</v>
      </c>
      <c r="C2082" s="103" t="s">
        <v>1207</v>
      </c>
      <c r="D2082" s="88"/>
      <c r="E2082" s="137"/>
      <c r="F2082" s="126"/>
      <c r="G2082" s="20">
        <f t="shared" si="32"/>
        <v>0</v>
      </c>
    </row>
    <row r="2083" spans="2:7" ht="28.5" outlineLevel="1" x14ac:dyDescent="0.25">
      <c r="B2083" s="90" t="s">
        <v>2963</v>
      </c>
      <c r="C2083" s="94" t="s">
        <v>5555</v>
      </c>
      <c r="D2083" s="23" t="s">
        <v>3287</v>
      </c>
      <c r="E2083" s="123">
        <v>4369.54</v>
      </c>
      <c r="F2083" s="20">
        <v>2745.04</v>
      </c>
      <c r="G2083" s="20">
        <f t="shared" si="32"/>
        <v>11994562.08</v>
      </c>
    </row>
    <row r="2084" spans="2:7" outlineLevel="1" x14ac:dyDescent="0.25">
      <c r="B2084" s="90" t="s">
        <v>2964</v>
      </c>
      <c r="C2084" s="103" t="s">
        <v>1208</v>
      </c>
      <c r="D2084" s="90"/>
      <c r="E2084" s="123"/>
      <c r="F2084" s="20"/>
      <c r="G2084" s="20">
        <f t="shared" si="32"/>
        <v>0</v>
      </c>
    </row>
    <row r="2085" spans="2:7" ht="42.75" outlineLevel="1" x14ac:dyDescent="0.25">
      <c r="B2085" s="90" t="s">
        <v>2965</v>
      </c>
      <c r="C2085" s="94" t="s">
        <v>5556</v>
      </c>
      <c r="D2085" s="23" t="s">
        <v>3287</v>
      </c>
      <c r="E2085" s="123">
        <v>292.39999999999998</v>
      </c>
      <c r="F2085" s="20">
        <v>24607.55</v>
      </c>
      <c r="G2085" s="20">
        <f t="shared" si="32"/>
        <v>7195247.6200000001</v>
      </c>
    </row>
    <row r="2086" spans="2:7" ht="42.75" outlineLevel="1" x14ac:dyDescent="0.25">
      <c r="B2086" s="90" t="s">
        <v>2966</v>
      </c>
      <c r="C2086" s="94" t="s">
        <v>5557</v>
      </c>
      <c r="D2086" s="23" t="s">
        <v>3287</v>
      </c>
      <c r="E2086" s="123">
        <v>157.5</v>
      </c>
      <c r="F2086" s="20">
        <v>50503.63</v>
      </c>
      <c r="G2086" s="20">
        <f t="shared" si="32"/>
        <v>7954321.7300000004</v>
      </c>
    </row>
    <row r="2087" spans="2:7" ht="42.75" outlineLevel="1" x14ac:dyDescent="0.25">
      <c r="B2087" s="90" t="s">
        <v>2967</v>
      </c>
      <c r="C2087" s="94" t="s">
        <v>5558</v>
      </c>
      <c r="D2087" s="23" t="s">
        <v>3287</v>
      </c>
      <c r="E2087" s="123">
        <v>239.2</v>
      </c>
      <c r="F2087" s="20">
        <v>44703.74</v>
      </c>
      <c r="G2087" s="20">
        <f t="shared" si="32"/>
        <v>10693134.609999999</v>
      </c>
    </row>
    <row r="2088" spans="2:7" ht="42.75" outlineLevel="1" x14ac:dyDescent="0.25">
      <c r="B2088" s="90" t="s">
        <v>2968</v>
      </c>
      <c r="C2088" s="94" t="s">
        <v>5559</v>
      </c>
      <c r="D2088" s="23" t="s">
        <v>3287</v>
      </c>
      <c r="E2088" s="123">
        <v>15.3</v>
      </c>
      <c r="F2088" s="20">
        <v>19824.77</v>
      </c>
      <c r="G2088" s="20">
        <f t="shared" si="32"/>
        <v>303318.98</v>
      </c>
    </row>
    <row r="2089" spans="2:7" ht="42.75" outlineLevel="1" x14ac:dyDescent="0.25">
      <c r="B2089" s="90" t="s">
        <v>2969</v>
      </c>
      <c r="C2089" s="94" t="s">
        <v>5560</v>
      </c>
      <c r="D2089" s="102" t="s">
        <v>2340</v>
      </c>
      <c r="E2089" s="123">
        <v>488.5</v>
      </c>
      <c r="F2089" s="20">
        <v>1008.3</v>
      </c>
      <c r="G2089" s="20">
        <f t="shared" si="32"/>
        <v>492554.55</v>
      </c>
    </row>
    <row r="2090" spans="2:7" outlineLevel="1" x14ac:dyDescent="0.25">
      <c r="B2090" s="90" t="s">
        <v>2970</v>
      </c>
      <c r="C2090" s="103" t="s">
        <v>1209</v>
      </c>
      <c r="D2090" s="90"/>
      <c r="E2090" s="123"/>
      <c r="F2090" s="20"/>
      <c r="G2090" s="20">
        <f t="shared" si="32"/>
        <v>0</v>
      </c>
    </row>
    <row r="2091" spans="2:7" ht="42.75" outlineLevel="1" x14ac:dyDescent="0.25">
      <c r="B2091" s="90" t="s">
        <v>2971</v>
      </c>
      <c r="C2091" s="94" t="s">
        <v>5561</v>
      </c>
      <c r="D2091" s="23" t="s">
        <v>3287</v>
      </c>
      <c r="E2091" s="123">
        <v>298.10000000000002</v>
      </c>
      <c r="F2091" s="20">
        <v>23592.74</v>
      </c>
      <c r="G2091" s="20">
        <f t="shared" si="32"/>
        <v>7032995.79</v>
      </c>
    </row>
    <row r="2092" spans="2:7" ht="42.75" outlineLevel="1" x14ac:dyDescent="0.25">
      <c r="B2092" s="90" t="s">
        <v>2972</v>
      </c>
      <c r="C2092" s="94" t="s">
        <v>5562</v>
      </c>
      <c r="D2092" s="23" t="s">
        <v>3287</v>
      </c>
      <c r="E2092" s="123">
        <v>98.5</v>
      </c>
      <c r="F2092" s="20">
        <v>25715.45</v>
      </c>
      <c r="G2092" s="20">
        <f t="shared" si="32"/>
        <v>2532971.83</v>
      </c>
    </row>
    <row r="2093" spans="2:7" ht="42.75" outlineLevel="1" x14ac:dyDescent="0.25">
      <c r="B2093" s="90" t="s">
        <v>2973</v>
      </c>
      <c r="C2093" s="94" t="s">
        <v>5563</v>
      </c>
      <c r="D2093" s="23" t="s">
        <v>3287</v>
      </c>
      <c r="E2093" s="123">
        <v>12.7</v>
      </c>
      <c r="F2093" s="20">
        <v>17827.16</v>
      </c>
      <c r="G2093" s="20">
        <f t="shared" si="32"/>
        <v>226404.93</v>
      </c>
    </row>
    <row r="2094" spans="2:7" ht="42.75" outlineLevel="1" x14ac:dyDescent="0.25">
      <c r="B2094" s="90" t="s">
        <v>2974</v>
      </c>
      <c r="C2094" s="94" t="s">
        <v>5564</v>
      </c>
      <c r="D2094" s="102" t="s">
        <v>2340</v>
      </c>
      <c r="E2094" s="123">
        <v>242</v>
      </c>
      <c r="F2094" s="20">
        <v>1008.39</v>
      </c>
      <c r="G2094" s="20">
        <f t="shared" si="32"/>
        <v>244030.38</v>
      </c>
    </row>
    <row r="2095" spans="2:7" outlineLevel="1" x14ac:dyDescent="0.25">
      <c r="B2095" s="90" t="s">
        <v>2975</v>
      </c>
      <c r="C2095" s="103" t="s">
        <v>1210</v>
      </c>
      <c r="D2095" s="90"/>
      <c r="E2095" s="123"/>
      <c r="F2095" s="20"/>
      <c r="G2095" s="20">
        <f t="shared" si="32"/>
        <v>0</v>
      </c>
    </row>
    <row r="2096" spans="2:7" ht="28.5" outlineLevel="1" x14ac:dyDescent="0.25">
      <c r="B2096" s="90" t="s">
        <v>2976</v>
      </c>
      <c r="C2096" s="94" t="s">
        <v>5565</v>
      </c>
      <c r="D2096" s="102" t="s">
        <v>2340</v>
      </c>
      <c r="E2096" s="123">
        <v>1015.3</v>
      </c>
      <c r="F2096" s="20">
        <v>2802.4</v>
      </c>
      <c r="G2096" s="20">
        <f t="shared" si="32"/>
        <v>2845276.72</v>
      </c>
    </row>
    <row r="2097" spans="2:7" ht="42.75" outlineLevel="1" x14ac:dyDescent="0.25">
      <c r="B2097" s="90" t="s">
        <v>2977</v>
      </c>
      <c r="C2097" s="94" t="s">
        <v>5566</v>
      </c>
      <c r="D2097" s="93" t="s">
        <v>3288</v>
      </c>
      <c r="E2097" s="123">
        <v>45</v>
      </c>
      <c r="F2097" s="20">
        <v>11783.92</v>
      </c>
      <c r="G2097" s="20">
        <f t="shared" si="32"/>
        <v>530276.4</v>
      </c>
    </row>
    <row r="2098" spans="2:7" outlineLevel="1" x14ac:dyDescent="0.25">
      <c r="B2098" s="90" t="s">
        <v>2978</v>
      </c>
      <c r="C2098" s="103" t="s">
        <v>1211</v>
      </c>
      <c r="D2098" s="90"/>
      <c r="E2098" s="123"/>
      <c r="F2098" s="20"/>
      <c r="G2098" s="20">
        <f t="shared" si="32"/>
        <v>0</v>
      </c>
    </row>
    <row r="2099" spans="2:7" ht="42.75" outlineLevel="1" x14ac:dyDescent="0.25">
      <c r="B2099" s="90" t="s">
        <v>2979</v>
      </c>
      <c r="C2099" s="94" t="s">
        <v>5567</v>
      </c>
      <c r="D2099" s="23" t="s">
        <v>3287</v>
      </c>
      <c r="E2099" s="123">
        <v>16.8</v>
      </c>
      <c r="F2099" s="20">
        <v>6191.01</v>
      </c>
      <c r="G2099" s="20">
        <f t="shared" si="32"/>
        <v>104008.97</v>
      </c>
    </row>
    <row r="2100" spans="2:7" ht="28.5" outlineLevel="1" x14ac:dyDescent="0.25">
      <c r="B2100" s="90" t="s">
        <v>2980</v>
      </c>
      <c r="C2100" s="94" t="s">
        <v>5568</v>
      </c>
      <c r="D2100" s="23" t="s">
        <v>3287</v>
      </c>
      <c r="E2100" s="123">
        <v>12.6</v>
      </c>
      <c r="F2100" s="20">
        <v>7887.2</v>
      </c>
      <c r="G2100" s="20">
        <f t="shared" si="32"/>
        <v>99378.72</v>
      </c>
    </row>
    <row r="2101" spans="2:7" ht="28.5" outlineLevel="1" x14ac:dyDescent="0.25">
      <c r="B2101" s="90" t="s">
        <v>2981</v>
      </c>
      <c r="C2101" s="94" t="s">
        <v>5569</v>
      </c>
      <c r="D2101" s="102" t="s">
        <v>2340</v>
      </c>
      <c r="E2101" s="123">
        <v>309.39999999999998</v>
      </c>
      <c r="F2101" s="20">
        <v>2980.47</v>
      </c>
      <c r="G2101" s="20">
        <f t="shared" si="32"/>
        <v>922157.42</v>
      </c>
    </row>
    <row r="2102" spans="2:7" ht="28.5" outlineLevel="1" x14ac:dyDescent="0.25">
      <c r="B2102" s="90" t="s">
        <v>2982</v>
      </c>
      <c r="C2102" s="94" t="s">
        <v>5570</v>
      </c>
      <c r="D2102" s="23" t="s">
        <v>3287</v>
      </c>
      <c r="E2102" s="123">
        <v>18.7</v>
      </c>
      <c r="F2102" s="20">
        <v>12086.62</v>
      </c>
      <c r="G2102" s="20">
        <f t="shared" si="32"/>
        <v>226019.79</v>
      </c>
    </row>
    <row r="2103" spans="2:7" ht="42.75" outlineLevel="1" x14ac:dyDescent="0.25">
      <c r="B2103" s="90" t="s">
        <v>2983</v>
      </c>
      <c r="C2103" s="94" t="s">
        <v>5571</v>
      </c>
      <c r="D2103" s="23" t="s">
        <v>3287</v>
      </c>
      <c r="E2103" s="123">
        <v>132.1</v>
      </c>
      <c r="F2103" s="20">
        <v>2516.4499999999998</v>
      </c>
      <c r="G2103" s="20">
        <f t="shared" si="32"/>
        <v>332423.05</v>
      </c>
    </row>
    <row r="2104" spans="2:7" outlineLevel="1" x14ac:dyDescent="0.25">
      <c r="B2104" s="90" t="s">
        <v>2984</v>
      </c>
      <c r="C2104" s="103" t="s">
        <v>773</v>
      </c>
      <c r="D2104" s="90"/>
      <c r="E2104" s="123"/>
      <c r="F2104" s="20"/>
      <c r="G2104" s="20">
        <f t="shared" si="32"/>
        <v>0</v>
      </c>
    </row>
    <row r="2105" spans="2:7" ht="28.5" outlineLevel="1" x14ac:dyDescent="0.25">
      <c r="B2105" s="90" t="s">
        <v>2985</v>
      </c>
      <c r="C2105" s="94" t="s">
        <v>5572</v>
      </c>
      <c r="D2105" s="102" t="s">
        <v>2340</v>
      </c>
      <c r="E2105" s="123">
        <v>208.4</v>
      </c>
      <c r="F2105" s="20">
        <v>2844.88</v>
      </c>
      <c r="G2105" s="20">
        <f t="shared" si="32"/>
        <v>592872.99</v>
      </c>
    </row>
    <row r="2106" spans="2:7" ht="42.75" outlineLevel="1" x14ac:dyDescent="0.25">
      <c r="B2106" s="90" t="s">
        <v>2986</v>
      </c>
      <c r="C2106" s="94" t="s">
        <v>5573</v>
      </c>
      <c r="D2106" s="102" t="s">
        <v>2340</v>
      </c>
      <c r="E2106" s="123">
        <v>191.7</v>
      </c>
      <c r="F2106" s="20">
        <v>1036.7</v>
      </c>
      <c r="G2106" s="20">
        <f t="shared" si="32"/>
        <v>198735.39</v>
      </c>
    </row>
    <row r="2107" spans="2:7" ht="42.75" outlineLevel="1" x14ac:dyDescent="0.25">
      <c r="B2107" s="90" t="s">
        <v>2987</v>
      </c>
      <c r="C2107" s="101" t="s">
        <v>5574</v>
      </c>
      <c r="D2107" s="102" t="s">
        <v>2340</v>
      </c>
      <c r="E2107" s="123">
        <v>191.7</v>
      </c>
      <c r="F2107" s="20">
        <v>778.55</v>
      </c>
      <c r="G2107" s="20">
        <f t="shared" ref="G2107:G2170" si="33">E2107*F2107</f>
        <v>149248.04</v>
      </c>
    </row>
    <row r="2108" spans="2:7" ht="42.75" outlineLevel="1" x14ac:dyDescent="0.25">
      <c r="B2108" s="90" t="s">
        <v>2988</v>
      </c>
      <c r="C2108" s="94" t="s">
        <v>5575</v>
      </c>
      <c r="D2108" s="93" t="s">
        <v>3288</v>
      </c>
      <c r="E2108" s="123">
        <v>52.2</v>
      </c>
      <c r="F2108" s="20">
        <v>13241.47</v>
      </c>
      <c r="G2108" s="20">
        <f t="shared" si="33"/>
        <v>691204.73</v>
      </c>
    </row>
    <row r="2109" spans="2:7" ht="57" outlineLevel="1" x14ac:dyDescent="0.25">
      <c r="B2109" s="90" t="s">
        <v>2989</v>
      </c>
      <c r="C2109" s="94" t="s">
        <v>5576</v>
      </c>
      <c r="D2109" s="93" t="s">
        <v>3288</v>
      </c>
      <c r="E2109" s="123">
        <v>49.5</v>
      </c>
      <c r="F2109" s="20">
        <v>12228.75</v>
      </c>
      <c r="G2109" s="20">
        <f t="shared" si="33"/>
        <v>605323.13</v>
      </c>
    </row>
    <row r="2110" spans="2:7" ht="28.5" outlineLevel="1" x14ac:dyDescent="0.25">
      <c r="B2110" s="90" t="s">
        <v>2990</v>
      </c>
      <c r="C2110" s="94" t="s">
        <v>5577</v>
      </c>
      <c r="D2110" s="102" t="s">
        <v>2340</v>
      </c>
      <c r="E2110" s="123">
        <v>21.5</v>
      </c>
      <c r="F2110" s="20">
        <v>19287.41</v>
      </c>
      <c r="G2110" s="20">
        <f t="shared" si="33"/>
        <v>414679.32</v>
      </c>
    </row>
    <row r="2111" spans="2:7" outlineLevel="1" x14ac:dyDescent="0.25">
      <c r="B2111" s="90" t="s">
        <v>2991</v>
      </c>
      <c r="C2111" s="103" t="s">
        <v>774</v>
      </c>
      <c r="D2111" s="90"/>
      <c r="E2111" s="123"/>
      <c r="F2111" s="20"/>
      <c r="G2111" s="20">
        <f t="shared" si="33"/>
        <v>0</v>
      </c>
    </row>
    <row r="2112" spans="2:7" ht="28.5" outlineLevel="1" x14ac:dyDescent="0.25">
      <c r="B2112" s="90" t="s">
        <v>2992</v>
      </c>
      <c r="C2112" s="94" t="s">
        <v>5578</v>
      </c>
      <c r="D2112" s="23" t="s">
        <v>3287</v>
      </c>
      <c r="E2112" s="123">
        <v>4892.2</v>
      </c>
      <c r="F2112" s="20">
        <v>1536.73</v>
      </c>
      <c r="G2112" s="20">
        <f t="shared" si="33"/>
        <v>7517990.5099999998</v>
      </c>
    </row>
    <row r="2113" spans="2:7" ht="28.5" outlineLevel="1" x14ac:dyDescent="0.25">
      <c r="B2113" s="90" t="s">
        <v>2993</v>
      </c>
      <c r="C2113" s="94" t="s">
        <v>5579</v>
      </c>
      <c r="D2113" s="23" t="s">
        <v>3287</v>
      </c>
      <c r="E2113" s="123">
        <v>15.4</v>
      </c>
      <c r="F2113" s="20">
        <v>23673.19</v>
      </c>
      <c r="G2113" s="20">
        <f t="shared" si="33"/>
        <v>364567.13</v>
      </c>
    </row>
    <row r="2114" spans="2:7" ht="28.5" outlineLevel="1" x14ac:dyDescent="0.25">
      <c r="B2114" s="90" t="s">
        <v>2994</v>
      </c>
      <c r="C2114" s="94" t="s">
        <v>5580</v>
      </c>
      <c r="D2114" s="23" t="s">
        <v>3287</v>
      </c>
      <c r="E2114" s="123">
        <v>213.3</v>
      </c>
      <c r="F2114" s="20">
        <v>27396.43</v>
      </c>
      <c r="G2114" s="20">
        <f t="shared" si="33"/>
        <v>5843658.5199999996</v>
      </c>
    </row>
    <row r="2115" spans="2:7" ht="42.75" outlineLevel="1" x14ac:dyDescent="0.25">
      <c r="B2115" s="90" t="s">
        <v>2995</v>
      </c>
      <c r="C2115" s="94" t="s">
        <v>5581</v>
      </c>
      <c r="D2115" s="102" t="s">
        <v>2340</v>
      </c>
      <c r="E2115" s="123">
        <v>174.3</v>
      </c>
      <c r="F2115" s="20">
        <v>2878.27</v>
      </c>
      <c r="G2115" s="20">
        <f t="shared" si="33"/>
        <v>501682.46</v>
      </c>
    </row>
    <row r="2116" spans="2:7" ht="42.75" outlineLevel="1" x14ac:dyDescent="0.25">
      <c r="B2116" s="90" t="s">
        <v>1394</v>
      </c>
      <c r="C2116" s="94" t="s">
        <v>5582</v>
      </c>
      <c r="D2116" s="102" t="s">
        <v>2340</v>
      </c>
      <c r="E2116" s="123">
        <v>343.7</v>
      </c>
      <c r="F2116" s="20">
        <v>2030.8</v>
      </c>
      <c r="G2116" s="20">
        <f t="shared" si="33"/>
        <v>697985.96</v>
      </c>
    </row>
    <row r="2117" spans="2:7" ht="42.75" outlineLevel="1" x14ac:dyDescent="0.25">
      <c r="B2117" s="90" t="s">
        <v>1395</v>
      </c>
      <c r="C2117" s="94" t="s">
        <v>5583</v>
      </c>
      <c r="D2117" s="102" t="s">
        <v>2340</v>
      </c>
      <c r="E2117" s="123">
        <v>352.8</v>
      </c>
      <c r="F2117" s="20">
        <v>945.4</v>
      </c>
      <c r="G2117" s="20">
        <f t="shared" si="33"/>
        <v>333537.12</v>
      </c>
    </row>
    <row r="2118" spans="2:7" ht="28.5" outlineLevel="1" x14ac:dyDescent="0.25">
      <c r="B2118" s="90" t="s">
        <v>1396</v>
      </c>
      <c r="C2118" s="94" t="s">
        <v>5584</v>
      </c>
      <c r="D2118" s="102" t="s">
        <v>2340</v>
      </c>
      <c r="E2118" s="123">
        <v>170.6</v>
      </c>
      <c r="F2118" s="20">
        <v>1110.9100000000001</v>
      </c>
      <c r="G2118" s="20">
        <f t="shared" si="33"/>
        <v>189521.25</v>
      </c>
    </row>
    <row r="2119" spans="2:7" ht="28.5" outlineLevel="1" x14ac:dyDescent="0.25">
      <c r="B2119" s="90" t="s">
        <v>1397</v>
      </c>
      <c r="C2119" s="94" t="s">
        <v>5585</v>
      </c>
      <c r="D2119" s="102" t="s">
        <v>2340</v>
      </c>
      <c r="E2119" s="123">
        <v>36.799999999999997</v>
      </c>
      <c r="F2119" s="20">
        <v>829.33</v>
      </c>
      <c r="G2119" s="20">
        <f t="shared" si="33"/>
        <v>30519.34</v>
      </c>
    </row>
    <row r="2120" spans="2:7" ht="28.5" outlineLevel="1" x14ac:dyDescent="0.25">
      <c r="B2120" s="90" t="s">
        <v>1398</v>
      </c>
      <c r="C2120" s="94" t="s">
        <v>5586</v>
      </c>
      <c r="D2120" s="102" t="s">
        <v>2340</v>
      </c>
      <c r="E2120" s="123">
        <v>300.2</v>
      </c>
      <c r="F2120" s="20">
        <v>113.99</v>
      </c>
      <c r="G2120" s="20">
        <f t="shared" si="33"/>
        <v>34219.800000000003</v>
      </c>
    </row>
    <row r="2121" spans="2:7" outlineLevel="1" x14ac:dyDescent="0.25">
      <c r="B2121" s="90" t="s">
        <v>1399</v>
      </c>
      <c r="C2121" s="103" t="s">
        <v>624</v>
      </c>
      <c r="D2121" s="90"/>
      <c r="E2121" s="123"/>
      <c r="F2121" s="20"/>
      <c r="G2121" s="20">
        <f t="shared" si="33"/>
        <v>0</v>
      </c>
    </row>
    <row r="2122" spans="2:7" ht="28.5" outlineLevel="1" x14ac:dyDescent="0.25">
      <c r="B2122" s="90" t="s">
        <v>1400</v>
      </c>
      <c r="C2122" s="101" t="s">
        <v>5587</v>
      </c>
      <c r="D2122" s="23" t="s">
        <v>3287</v>
      </c>
      <c r="E2122" s="123">
        <v>9.42</v>
      </c>
      <c r="F2122" s="20">
        <v>25097.55</v>
      </c>
      <c r="G2122" s="20">
        <f t="shared" si="33"/>
        <v>236418.92</v>
      </c>
    </row>
    <row r="2123" spans="2:7" ht="42.75" outlineLevel="1" x14ac:dyDescent="0.25">
      <c r="B2123" s="90" t="s">
        <v>1401</v>
      </c>
      <c r="C2123" s="94" t="s">
        <v>5588</v>
      </c>
      <c r="D2123" s="102" t="s">
        <v>2340</v>
      </c>
      <c r="E2123" s="123">
        <v>43</v>
      </c>
      <c r="F2123" s="20">
        <v>1077.58</v>
      </c>
      <c r="G2123" s="20">
        <f t="shared" si="33"/>
        <v>46335.94</v>
      </c>
    </row>
    <row r="2124" spans="2:7" ht="28.5" outlineLevel="1" x14ac:dyDescent="0.25">
      <c r="B2124" s="90" t="s">
        <v>1402</v>
      </c>
      <c r="C2124" s="94" t="s">
        <v>5589</v>
      </c>
      <c r="D2124" s="91" t="s">
        <v>1124</v>
      </c>
      <c r="E2124" s="123">
        <v>1.07</v>
      </c>
      <c r="F2124" s="20">
        <v>141964.76</v>
      </c>
      <c r="G2124" s="20">
        <f t="shared" si="33"/>
        <v>151902.29</v>
      </c>
    </row>
    <row r="2125" spans="2:7" ht="28.5" outlineLevel="1" x14ac:dyDescent="0.25">
      <c r="B2125" s="90" t="s">
        <v>1403</v>
      </c>
      <c r="C2125" s="94" t="s">
        <v>5590</v>
      </c>
      <c r="D2125" s="102" t="s">
        <v>2340</v>
      </c>
      <c r="E2125" s="123">
        <v>54.82</v>
      </c>
      <c r="F2125" s="20">
        <v>1008.36</v>
      </c>
      <c r="G2125" s="20">
        <f t="shared" si="33"/>
        <v>55278.3</v>
      </c>
    </row>
    <row r="2126" spans="2:7" outlineLevel="1" x14ac:dyDescent="0.2">
      <c r="B2126" s="90" t="s">
        <v>1404</v>
      </c>
      <c r="C2126" s="103" t="s">
        <v>1203</v>
      </c>
      <c r="D2126" s="88"/>
      <c r="E2126" s="137"/>
      <c r="F2126" s="126"/>
      <c r="G2126" s="20">
        <f t="shared" si="33"/>
        <v>0</v>
      </c>
    </row>
    <row r="2127" spans="2:7" outlineLevel="1" x14ac:dyDescent="0.2">
      <c r="B2127" s="90"/>
      <c r="C2127" s="117" t="s">
        <v>1204</v>
      </c>
      <c r="D2127" s="88"/>
      <c r="E2127" s="137"/>
      <c r="F2127" s="126"/>
      <c r="G2127" s="20">
        <f t="shared" si="33"/>
        <v>0</v>
      </c>
    </row>
    <row r="2128" spans="2:7" ht="42.75" outlineLevel="1" x14ac:dyDescent="0.25">
      <c r="B2128" s="90" t="s">
        <v>1405</v>
      </c>
      <c r="C2128" s="94" t="s">
        <v>5591</v>
      </c>
      <c r="D2128" s="102" t="s">
        <v>2340</v>
      </c>
      <c r="E2128" s="123">
        <v>452</v>
      </c>
      <c r="F2128" s="20">
        <v>774.11</v>
      </c>
      <c r="G2128" s="20">
        <f t="shared" si="33"/>
        <v>349897.72</v>
      </c>
    </row>
    <row r="2129" spans="2:7" outlineLevel="1" x14ac:dyDescent="0.25">
      <c r="B2129" s="90" t="s">
        <v>1406</v>
      </c>
      <c r="C2129" s="103" t="s">
        <v>3021</v>
      </c>
      <c r="D2129" s="88"/>
      <c r="E2129" s="137"/>
      <c r="F2129" s="88"/>
      <c r="G2129" s="20">
        <f t="shared" si="33"/>
        <v>0</v>
      </c>
    </row>
    <row r="2130" spans="2:7" ht="28.5" outlineLevel="1" x14ac:dyDescent="0.25">
      <c r="B2130" s="90" t="s">
        <v>1407</v>
      </c>
      <c r="C2130" s="94" t="s">
        <v>5592</v>
      </c>
      <c r="D2130" s="23" t="s">
        <v>3287</v>
      </c>
      <c r="E2130" s="123">
        <v>1330</v>
      </c>
      <c r="F2130" s="20">
        <v>1483.68</v>
      </c>
      <c r="G2130" s="20">
        <f t="shared" si="33"/>
        <v>1973294.4</v>
      </c>
    </row>
    <row r="2131" spans="2:7" ht="42.75" outlineLevel="1" x14ac:dyDescent="0.25">
      <c r="B2131" s="90" t="s">
        <v>1407</v>
      </c>
      <c r="C2131" s="94" t="s">
        <v>5593</v>
      </c>
      <c r="D2131" s="102" t="s">
        <v>2340</v>
      </c>
      <c r="E2131" s="123">
        <v>116</v>
      </c>
      <c r="F2131" s="20">
        <v>69.45</v>
      </c>
      <c r="G2131" s="20">
        <f t="shared" si="33"/>
        <v>8056.2</v>
      </c>
    </row>
    <row r="2132" spans="2:7" ht="28.5" outlineLevel="1" x14ac:dyDescent="0.25">
      <c r="B2132" s="90" t="s">
        <v>1408</v>
      </c>
      <c r="C2132" s="103" t="s">
        <v>1200</v>
      </c>
      <c r="D2132" s="102" t="s">
        <v>2340</v>
      </c>
      <c r="E2132" s="123">
        <v>1331</v>
      </c>
      <c r="F2132" s="20">
        <v>783.05</v>
      </c>
      <c r="G2132" s="20">
        <f t="shared" si="33"/>
        <v>1042239.55</v>
      </c>
    </row>
    <row r="2133" spans="2:7" ht="28.5" outlineLevel="1" x14ac:dyDescent="0.25">
      <c r="B2133" s="90" t="s">
        <v>1409</v>
      </c>
      <c r="C2133" s="94" t="s">
        <v>5594</v>
      </c>
      <c r="D2133" s="102" t="s">
        <v>2340</v>
      </c>
      <c r="E2133" s="123">
        <v>618</v>
      </c>
      <c r="F2133" s="20">
        <v>745.41</v>
      </c>
      <c r="G2133" s="20">
        <f t="shared" si="33"/>
        <v>460663.38</v>
      </c>
    </row>
    <row r="2134" spans="2:7" ht="42.75" outlineLevel="1" x14ac:dyDescent="0.25">
      <c r="B2134" s="90" t="s">
        <v>1410</v>
      </c>
      <c r="C2134" s="94" t="s">
        <v>5595</v>
      </c>
      <c r="D2134" s="23" t="s">
        <v>2757</v>
      </c>
      <c r="E2134" s="123">
        <v>1</v>
      </c>
      <c r="F2134" s="20">
        <v>6990.18</v>
      </c>
      <c r="G2134" s="20">
        <f t="shared" si="33"/>
        <v>6990.18</v>
      </c>
    </row>
    <row r="2135" spans="2:7" ht="28.5" outlineLevel="1" x14ac:dyDescent="0.25">
      <c r="B2135" s="90" t="s">
        <v>1411</v>
      </c>
      <c r="C2135" s="94" t="s">
        <v>5596</v>
      </c>
      <c r="D2135" s="93" t="s">
        <v>3288</v>
      </c>
      <c r="E2135" s="123">
        <v>132</v>
      </c>
      <c r="F2135" s="20">
        <v>3297.99</v>
      </c>
      <c r="G2135" s="20">
        <f t="shared" si="33"/>
        <v>435334.68</v>
      </c>
    </row>
    <row r="2136" spans="2:7" ht="28.5" outlineLevel="1" x14ac:dyDescent="0.25">
      <c r="B2136" s="90" t="s">
        <v>1412</v>
      </c>
      <c r="C2136" s="94" t="s">
        <v>5597</v>
      </c>
      <c r="D2136" s="93" t="s">
        <v>3288</v>
      </c>
      <c r="E2136" s="123">
        <v>24</v>
      </c>
      <c r="F2136" s="20">
        <v>3951.3</v>
      </c>
      <c r="G2136" s="20">
        <f t="shared" si="33"/>
        <v>94831.2</v>
      </c>
    </row>
    <row r="2137" spans="2:7" ht="42.75" outlineLevel="1" x14ac:dyDescent="0.25">
      <c r="B2137" s="90" t="s">
        <v>1413</v>
      </c>
      <c r="C2137" s="94" t="s">
        <v>5598</v>
      </c>
      <c r="D2137" s="93" t="s">
        <v>3288</v>
      </c>
      <c r="E2137" s="123">
        <v>24</v>
      </c>
      <c r="F2137" s="20">
        <v>3475.72</v>
      </c>
      <c r="G2137" s="20">
        <f t="shared" si="33"/>
        <v>83417.279999999999</v>
      </c>
    </row>
    <row r="2138" spans="2:7" ht="28.5" outlineLevel="1" x14ac:dyDescent="0.25">
      <c r="B2138" s="90" t="s">
        <v>1414</v>
      </c>
      <c r="C2138" s="94" t="s">
        <v>5599</v>
      </c>
      <c r="D2138" s="23" t="s">
        <v>2757</v>
      </c>
      <c r="E2138" s="123">
        <v>8</v>
      </c>
      <c r="F2138" s="20">
        <v>395.75</v>
      </c>
      <c r="G2138" s="20">
        <f t="shared" si="33"/>
        <v>3166</v>
      </c>
    </row>
    <row r="2139" spans="2:7" outlineLevel="1" x14ac:dyDescent="0.25">
      <c r="B2139" s="90" t="s">
        <v>1415</v>
      </c>
      <c r="C2139" s="103" t="s">
        <v>3022</v>
      </c>
      <c r="D2139" s="88"/>
      <c r="E2139" s="137"/>
      <c r="F2139" s="88"/>
      <c r="G2139" s="20">
        <f t="shared" si="33"/>
        <v>0</v>
      </c>
    </row>
    <row r="2140" spans="2:7" ht="28.5" outlineLevel="1" x14ac:dyDescent="0.25">
      <c r="B2140" s="90" t="s">
        <v>1416</v>
      </c>
      <c r="C2140" s="94" t="s">
        <v>5600</v>
      </c>
      <c r="D2140" s="23" t="s">
        <v>3287</v>
      </c>
      <c r="E2140" s="123">
        <v>1426</v>
      </c>
      <c r="F2140" s="20">
        <v>1480.77</v>
      </c>
      <c r="G2140" s="20">
        <f t="shared" si="33"/>
        <v>2111578.02</v>
      </c>
    </row>
    <row r="2141" spans="2:7" ht="42.75" outlineLevel="1" x14ac:dyDescent="0.25">
      <c r="B2141" s="90" t="s">
        <v>1417</v>
      </c>
      <c r="C2141" s="94" t="s">
        <v>5601</v>
      </c>
      <c r="D2141" s="102" t="s">
        <v>2340</v>
      </c>
      <c r="E2141" s="123">
        <v>16</v>
      </c>
      <c r="F2141" s="20">
        <v>71.8</v>
      </c>
      <c r="G2141" s="20">
        <f t="shared" si="33"/>
        <v>1148.8</v>
      </c>
    </row>
    <row r="2142" spans="2:7" ht="28.5" outlineLevel="1" x14ac:dyDescent="0.25">
      <c r="B2142" s="90" t="s">
        <v>1418</v>
      </c>
      <c r="C2142" s="94" t="s">
        <v>5602</v>
      </c>
      <c r="D2142" s="102" t="s">
        <v>2340</v>
      </c>
      <c r="E2142" s="123">
        <v>1473</v>
      </c>
      <c r="F2142" s="20">
        <v>753.56</v>
      </c>
      <c r="G2142" s="20">
        <f t="shared" si="33"/>
        <v>1109993.8799999999</v>
      </c>
    </row>
    <row r="2143" spans="2:7" ht="28.5" outlineLevel="1" x14ac:dyDescent="0.25">
      <c r="B2143" s="90" t="s">
        <v>1419</v>
      </c>
      <c r="C2143" s="94" t="s">
        <v>5603</v>
      </c>
      <c r="D2143" s="102" t="s">
        <v>2340</v>
      </c>
      <c r="E2143" s="123">
        <v>508</v>
      </c>
      <c r="F2143" s="20">
        <v>743.77</v>
      </c>
      <c r="G2143" s="20">
        <f t="shared" si="33"/>
        <v>377835.16</v>
      </c>
    </row>
    <row r="2144" spans="2:7" ht="42.75" outlineLevel="1" x14ac:dyDescent="0.25">
      <c r="B2144" s="90" t="s">
        <v>1420</v>
      </c>
      <c r="C2144" s="94" t="s">
        <v>5604</v>
      </c>
      <c r="D2144" s="23" t="s">
        <v>2757</v>
      </c>
      <c r="E2144" s="123">
        <v>1</v>
      </c>
      <c r="F2144" s="20">
        <v>7006.1</v>
      </c>
      <c r="G2144" s="20">
        <f t="shared" si="33"/>
        <v>7006.1</v>
      </c>
    </row>
    <row r="2145" spans="2:7" ht="28.5" outlineLevel="1" x14ac:dyDescent="0.25">
      <c r="B2145" s="90" t="s">
        <v>1421</v>
      </c>
      <c r="C2145" s="94" t="s">
        <v>5605</v>
      </c>
      <c r="D2145" s="93" t="s">
        <v>3288</v>
      </c>
      <c r="E2145" s="123">
        <v>136</v>
      </c>
      <c r="F2145" s="20">
        <v>3298.02</v>
      </c>
      <c r="G2145" s="20">
        <f t="shared" si="33"/>
        <v>448530.72</v>
      </c>
    </row>
    <row r="2146" spans="2:7" ht="28.5" outlineLevel="1" x14ac:dyDescent="0.25">
      <c r="B2146" s="90" t="s">
        <v>1422</v>
      </c>
      <c r="C2146" s="94" t="s">
        <v>5606</v>
      </c>
      <c r="D2146" s="93" t="s">
        <v>3288</v>
      </c>
      <c r="E2146" s="123">
        <v>24</v>
      </c>
      <c r="F2146" s="20">
        <v>3951.3</v>
      </c>
      <c r="G2146" s="20">
        <f t="shared" si="33"/>
        <v>94831.2</v>
      </c>
    </row>
    <row r="2147" spans="2:7" ht="42.75" outlineLevel="1" x14ac:dyDescent="0.25">
      <c r="B2147" s="90" t="s">
        <v>1423</v>
      </c>
      <c r="C2147" s="94" t="s">
        <v>5607</v>
      </c>
      <c r="D2147" s="93" t="s">
        <v>3288</v>
      </c>
      <c r="E2147" s="123">
        <v>36</v>
      </c>
      <c r="F2147" s="20">
        <v>2317.15</v>
      </c>
      <c r="G2147" s="20">
        <f t="shared" si="33"/>
        <v>83417.399999999994</v>
      </c>
    </row>
    <row r="2148" spans="2:7" ht="28.5" outlineLevel="1" x14ac:dyDescent="0.25">
      <c r="B2148" s="90" t="s">
        <v>1424</v>
      </c>
      <c r="C2148" s="94" t="s">
        <v>5608</v>
      </c>
      <c r="D2148" s="23" t="s">
        <v>2757</v>
      </c>
      <c r="E2148" s="123">
        <v>15</v>
      </c>
      <c r="F2148" s="20">
        <v>396.53</v>
      </c>
      <c r="G2148" s="20">
        <f t="shared" si="33"/>
        <v>5947.95</v>
      </c>
    </row>
    <row r="2149" spans="2:7" outlineLevel="1" x14ac:dyDescent="0.25">
      <c r="B2149" s="90" t="s">
        <v>1425</v>
      </c>
      <c r="C2149" s="103" t="s">
        <v>3023</v>
      </c>
      <c r="D2149" s="88"/>
      <c r="E2149" s="137"/>
      <c r="F2149" s="88"/>
      <c r="G2149" s="20">
        <f t="shared" si="33"/>
        <v>0</v>
      </c>
    </row>
    <row r="2150" spans="2:7" ht="28.5" outlineLevel="1" x14ac:dyDescent="0.25">
      <c r="B2150" s="90" t="s">
        <v>1426</v>
      </c>
      <c r="C2150" s="94" t="s">
        <v>5609</v>
      </c>
      <c r="D2150" s="23" t="s">
        <v>3287</v>
      </c>
      <c r="E2150" s="123">
        <v>3846</v>
      </c>
      <c r="F2150" s="20">
        <v>1466.37</v>
      </c>
      <c r="G2150" s="20">
        <f t="shared" si="33"/>
        <v>5639659.0199999996</v>
      </c>
    </row>
    <row r="2151" spans="2:7" ht="42.75" outlineLevel="1" x14ac:dyDescent="0.25">
      <c r="B2151" s="90" t="s">
        <v>1427</v>
      </c>
      <c r="C2151" s="94" t="s">
        <v>5610</v>
      </c>
      <c r="D2151" s="102" t="s">
        <v>2340</v>
      </c>
      <c r="E2151" s="123">
        <v>418</v>
      </c>
      <c r="F2151" s="20">
        <v>68.36</v>
      </c>
      <c r="G2151" s="20">
        <f t="shared" si="33"/>
        <v>28574.48</v>
      </c>
    </row>
    <row r="2152" spans="2:7" ht="42.75" outlineLevel="1" x14ac:dyDescent="0.25">
      <c r="B2152" s="90" t="s">
        <v>1428</v>
      </c>
      <c r="C2152" s="94" t="s">
        <v>5611</v>
      </c>
      <c r="D2152" s="102" t="s">
        <v>2340</v>
      </c>
      <c r="E2152" s="123">
        <v>1445</v>
      </c>
      <c r="F2152" s="20">
        <v>778.61</v>
      </c>
      <c r="G2152" s="20">
        <f t="shared" si="33"/>
        <v>1125091.45</v>
      </c>
    </row>
    <row r="2153" spans="2:7" ht="28.5" outlineLevel="1" x14ac:dyDescent="0.25">
      <c r="B2153" s="90" t="s">
        <v>1429</v>
      </c>
      <c r="C2153" s="94" t="s">
        <v>5612</v>
      </c>
      <c r="D2153" s="102" t="s">
        <v>2340</v>
      </c>
      <c r="E2153" s="123">
        <v>1030</v>
      </c>
      <c r="F2153" s="20">
        <v>740.57</v>
      </c>
      <c r="G2153" s="20">
        <f t="shared" si="33"/>
        <v>762787.1</v>
      </c>
    </row>
    <row r="2154" spans="2:7" ht="42.75" outlineLevel="1" x14ac:dyDescent="0.25">
      <c r="B2154" s="90" t="s">
        <v>1430</v>
      </c>
      <c r="C2154" s="94" t="s">
        <v>5613</v>
      </c>
      <c r="D2154" s="93" t="s">
        <v>3288</v>
      </c>
      <c r="E2154" s="123">
        <v>33</v>
      </c>
      <c r="F2154" s="20">
        <v>285696.73</v>
      </c>
      <c r="G2154" s="20">
        <f t="shared" si="33"/>
        <v>9427992.0899999999</v>
      </c>
    </row>
    <row r="2155" spans="2:7" ht="42.75" outlineLevel="1" x14ac:dyDescent="0.25">
      <c r="B2155" s="90" t="s">
        <v>1431</v>
      </c>
      <c r="C2155" s="94" t="s">
        <v>5614</v>
      </c>
      <c r="D2155" s="23" t="s">
        <v>2757</v>
      </c>
      <c r="E2155" s="123">
        <v>4</v>
      </c>
      <c r="F2155" s="20">
        <v>7104.26</v>
      </c>
      <c r="G2155" s="20">
        <f t="shared" si="33"/>
        <v>28417.040000000001</v>
      </c>
    </row>
    <row r="2156" spans="2:7" ht="28.5" outlineLevel="1" x14ac:dyDescent="0.25">
      <c r="B2156" s="90" t="s">
        <v>1432</v>
      </c>
      <c r="C2156" s="94" t="s">
        <v>5615</v>
      </c>
      <c r="D2156" s="93" t="s">
        <v>3288</v>
      </c>
      <c r="E2156" s="123">
        <v>440</v>
      </c>
      <c r="F2156" s="20">
        <v>3298.12</v>
      </c>
      <c r="G2156" s="20">
        <f t="shared" si="33"/>
        <v>1451172.8</v>
      </c>
    </row>
    <row r="2157" spans="2:7" ht="42.75" outlineLevel="1" x14ac:dyDescent="0.25">
      <c r="B2157" s="90" t="s">
        <v>1433</v>
      </c>
      <c r="C2157" s="94" t="s">
        <v>5616</v>
      </c>
      <c r="D2157" s="93" t="s">
        <v>3288</v>
      </c>
      <c r="E2157" s="123">
        <v>48</v>
      </c>
      <c r="F2157" s="20">
        <v>3476.26</v>
      </c>
      <c r="G2157" s="20">
        <f t="shared" si="33"/>
        <v>166860.48000000001</v>
      </c>
    </row>
    <row r="2158" spans="2:7" outlineLevel="1" x14ac:dyDescent="0.25">
      <c r="B2158" s="90" t="s">
        <v>1434</v>
      </c>
      <c r="C2158" s="103" t="s">
        <v>3024</v>
      </c>
      <c r="D2158" s="88"/>
      <c r="E2158" s="137"/>
      <c r="F2158" s="88"/>
      <c r="G2158" s="20">
        <f t="shared" si="33"/>
        <v>0</v>
      </c>
    </row>
    <row r="2159" spans="2:7" ht="28.5" outlineLevel="1" x14ac:dyDescent="0.25">
      <c r="B2159" s="90" t="s">
        <v>1435</v>
      </c>
      <c r="C2159" s="94" t="s">
        <v>5617</v>
      </c>
      <c r="D2159" s="23" t="s">
        <v>3287</v>
      </c>
      <c r="E2159" s="123">
        <v>1451</v>
      </c>
      <c r="F2159" s="20">
        <v>1474.94</v>
      </c>
      <c r="G2159" s="20">
        <f t="shared" si="33"/>
        <v>2140137.94</v>
      </c>
    </row>
    <row r="2160" spans="2:7" ht="42.75" outlineLevel="1" x14ac:dyDescent="0.25">
      <c r="B2160" s="90" t="s">
        <v>1436</v>
      </c>
      <c r="C2160" s="94" t="s">
        <v>5618</v>
      </c>
      <c r="D2160" s="102" t="s">
        <v>2340</v>
      </c>
      <c r="E2160" s="123">
        <v>19</v>
      </c>
      <c r="F2160" s="20">
        <v>70.63</v>
      </c>
      <c r="G2160" s="20">
        <f t="shared" si="33"/>
        <v>1341.97</v>
      </c>
    </row>
    <row r="2161" spans="2:7" ht="42.75" outlineLevel="1" x14ac:dyDescent="0.25">
      <c r="B2161" s="90" t="s">
        <v>1437</v>
      </c>
      <c r="C2161" s="94" t="s">
        <v>5619</v>
      </c>
      <c r="D2161" s="102" t="s">
        <v>2340</v>
      </c>
      <c r="E2161" s="123">
        <v>745</v>
      </c>
      <c r="F2161" s="20">
        <v>778.53</v>
      </c>
      <c r="G2161" s="20">
        <f t="shared" si="33"/>
        <v>580004.85</v>
      </c>
    </row>
    <row r="2162" spans="2:7" ht="28.5" outlineLevel="1" x14ac:dyDescent="0.25">
      <c r="B2162" s="90" t="s">
        <v>1438</v>
      </c>
      <c r="C2162" s="94" t="s">
        <v>5620</v>
      </c>
      <c r="D2162" s="102" t="s">
        <v>2340</v>
      </c>
      <c r="E2162" s="123">
        <v>604</v>
      </c>
      <c r="F2162" s="20">
        <v>729.37</v>
      </c>
      <c r="G2162" s="20">
        <f t="shared" si="33"/>
        <v>440539.48</v>
      </c>
    </row>
    <row r="2163" spans="2:7" ht="42.75" outlineLevel="1" x14ac:dyDescent="0.25">
      <c r="B2163" s="90" t="s">
        <v>1439</v>
      </c>
      <c r="C2163" s="94" t="s">
        <v>5621</v>
      </c>
      <c r="D2163" s="23" t="s">
        <v>2757</v>
      </c>
      <c r="E2163" s="123">
        <v>1</v>
      </c>
      <c r="F2163" s="20">
        <v>6990.18</v>
      </c>
      <c r="G2163" s="20">
        <f t="shared" si="33"/>
        <v>6990.18</v>
      </c>
    </row>
    <row r="2164" spans="2:7" ht="28.5" outlineLevel="1" x14ac:dyDescent="0.25">
      <c r="B2164" s="90" t="s">
        <v>1440</v>
      </c>
      <c r="C2164" s="94" t="s">
        <v>5622</v>
      </c>
      <c r="D2164" s="93" t="s">
        <v>3288</v>
      </c>
      <c r="E2164" s="123">
        <v>124</v>
      </c>
      <c r="F2164" s="20">
        <v>3298.07</v>
      </c>
      <c r="G2164" s="20">
        <f t="shared" si="33"/>
        <v>408960.68</v>
      </c>
    </row>
    <row r="2165" spans="2:7" ht="42.75" outlineLevel="1" x14ac:dyDescent="0.25">
      <c r="B2165" s="90" t="s">
        <v>1441</v>
      </c>
      <c r="C2165" s="94" t="s">
        <v>5623</v>
      </c>
      <c r="D2165" s="93" t="s">
        <v>3288</v>
      </c>
      <c r="E2165" s="123">
        <v>48</v>
      </c>
      <c r="F2165" s="20">
        <v>3475.75</v>
      </c>
      <c r="G2165" s="20">
        <f t="shared" si="33"/>
        <v>166836</v>
      </c>
    </row>
    <row r="2166" spans="2:7" ht="28.5" outlineLevel="1" x14ac:dyDescent="0.25">
      <c r="B2166" s="90" t="s">
        <v>1442</v>
      </c>
      <c r="C2166" s="94" t="s">
        <v>5624</v>
      </c>
      <c r="D2166" s="23" t="s">
        <v>2757</v>
      </c>
      <c r="E2166" s="123">
        <v>13</v>
      </c>
      <c r="F2166" s="20">
        <v>394.76</v>
      </c>
      <c r="G2166" s="20">
        <f t="shared" si="33"/>
        <v>5131.88</v>
      </c>
    </row>
    <row r="2167" spans="2:7" outlineLevel="1" x14ac:dyDescent="0.25">
      <c r="B2167" s="90" t="s">
        <v>1443</v>
      </c>
      <c r="C2167" s="103" t="s">
        <v>3025</v>
      </c>
      <c r="D2167" s="88"/>
      <c r="E2167" s="137"/>
      <c r="F2167" s="88"/>
      <c r="G2167" s="20">
        <f t="shared" si="33"/>
        <v>0</v>
      </c>
    </row>
    <row r="2168" spans="2:7" ht="28.5" outlineLevel="1" x14ac:dyDescent="0.25">
      <c r="B2168" s="90" t="s">
        <v>1444</v>
      </c>
      <c r="C2168" s="94" t="s">
        <v>5625</v>
      </c>
      <c r="D2168" s="23" t="s">
        <v>3287</v>
      </c>
      <c r="E2168" s="123">
        <v>1451</v>
      </c>
      <c r="F2168" s="20">
        <v>1481.29</v>
      </c>
      <c r="G2168" s="20">
        <f t="shared" si="33"/>
        <v>2149351.79</v>
      </c>
    </row>
    <row r="2169" spans="2:7" ht="42.75" outlineLevel="1" x14ac:dyDescent="0.25">
      <c r="B2169" s="90" t="s">
        <v>1445</v>
      </c>
      <c r="C2169" s="94" t="s">
        <v>5626</v>
      </c>
      <c r="D2169" s="102" t="s">
        <v>2340</v>
      </c>
      <c r="E2169" s="123">
        <v>27</v>
      </c>
      <c r="F2169" s="20">
        <v>69.459999999999994</v>
      </c>
      <c r="G2169" s="20">
        <f t="shared" si="33"/>
        <v>1875.42</v>
      </c>
    </row>
    <row r="2170" spans="2:7" ht="42.75" outlineLevel="1" x14ac:dyDescent="0.25">
      <c r="B2170" s="90" t="s">
        <v>1446</v>
      </c>
      <c r="C2170" s="94" t="s">
        <v>5627</v>
      </c>
      <c r="D2170" s="102" t="s">
        <v>2340</v>
      </c>
      <c r="E2170" s="123">
        <v>1480</v>
      </c>
      <c r="F2170" s="20">
        <v>763.53</v>
      </c>
      <c r="G2170" s="20">
        <f t="shared" si="33"/>
        <v>1130024.3999999999</v>
      </c>
    </row>
    <row r="2171" spans="2:7" ht="28.5" outlineLevel="1" x14ac:dyDescent="0.25">
      <c r="B2171" s="90" t="s">
        <v>1447</v>
      </c>
      <c r="C2171" s="94" t="s">
        <v>5628</v>
      </c>
      <c r="D2171" s="102" t="s">
        <v>2340</v>
      </c>
      <c r="E2171" s="123">
        <v>782</v>
      </c>
      <c r="F2171" s="20">
        <v>736.46</v>
      </c>
      <c r="G2171" s="20">
        <f t="shared" ref="G2171:G2234" si="34">E2171*F2171</f>
        <v>575911.72</v>
      </c>
    </row>
    <row r="2172" spans="2:7" ht="42.75" outlineLevel="1" x14ac:dyDescent="0.25">
      <c r="B2172" s="90" t="s">
        <v>1448</v>
      </c>
      <c r="C2172" s="94" t="s">
        <v>5629</v>
      </c>
      <c r="D2172" s="23" t="s">
        <v>2757</v>
      </c>
      <c r="E2172" s="123">
        <v>1</v>
      </c>
      <c r="F2172" s="20">
        <v>6990.18</v>
      </c>
      <c r="G2172" s="20">
        <f t="shared" si="34"/>
        <v>6990.18</v>
      </c>
    </row>
    <row r="2173" spans="2:7" ht="28.5" outlineLevel="1" x14ac:dyDescent="0.25">
      <c r="B2173" s="90" t="s">
        <v>1449</v>
      </c>
      <c r="C2173" s="94" t="s">
        <v>5630</v>
      </c>
      <c r="D2173" s="93" t="s">
        <v>3288</v>
      </c>
      <c r="E2173" s="123">
        <v>124</v>
      </c>
      <c r="F2173" s="20">
        <v>3298.07</v>
      </c>
      <c r="G2173" s="20">
        <f t="shared" si="34"/>
        <v>408960.68</v>
      </c>
    </row>
    <row r="2174" spans="2:7" ht="42.75" outlineLevel="1" x14ac:dyDescent="0.25">
      <c r="B2174" s="90" t="s">
        <v>1450</v>
      </c>
      <c r="C2174" s="94" t="s">
        <v>5631</v>
      </c>
      <c r="D2174" s="93" t="s">
        <v>3288</v>
      </c>
      <c r="E2174" s="123">
        <v>48</v>
      </c>
      <c r="F2174" s="20">
        <v>3476.28</v>
      </c>
      <c r="G2174" s="20">
        <f t="shared" si="34"/>
        <v>166861.44</v>
      </c>
    </row>
    <row r="2175" spans="2:7" ht="28.5" outlineLevel="1" x14ac:dyDescent="0.25">
      <c r="B2175" s="90" t="s">
        <v>1451</v>
      </c>
      <c r="C2175" s="94" t="s">
        <v>5632</v>
      </c>
      <c r="D2175" s="23" t="s">
        <v>2757</v>
      </c>
      <c r="E2175" s="123">
        <v>47</v>
      </c>
      <c r="F2175" s="20">
        <v>395.82</v>
      </c>
      <c r="G2175" s="20">
        <f t="shared" si="34"/>
        <v>18603.54</v>
      </c>
    </row>
    <row r="2176" spans="2:7" ht="28.5" outlineLevel="1" x14ac:dyDescent="0.25">
      <c r="B2176" s="91" t="s">
        <v>447</v>
      </c>
      <c r="C2176" s="103" t="s">
        <v>2737</v>
      </c>
      <c r="D2176" s="89"/>
      <c r="E2176" s="123"/>
      <c r="F2176" s="89"/>
      <c r="G2176" s="20">
        <f t="shared" si="34"/>
        <v>0</v>
      </c>
    </row>
    <row r="2177" spans="2:7" outlineLevel="1" x14ac:dyDescent="0.25">
      <c r="B2177" s="90" t="s">
        <v>1452</v>
      </c>
      <c r="C2177" s="103" t="s">
        <v>3026</v>
      </c>
      <c r="D2177" s="88"/>
      <c r="E2177" s="137"/>
      <c r="F2177" s="88"/>
      <c r="G2177" s="20">
        <f t="shared" si="34"/>
        <v>0</v>
      </c>
    </row>
    <row r="2178" spans="2:7" ht="28.5" outlineLevel="1" x14ac:dyDescent="0.2">
      <c r="B2178" s="90" t="s">
        <v>1453</v>
      </c>
      <c r="C2178" s="103" t="s">
        <v>3886</v>
      </c>
      <c r="D2178" s="91"/>
      <c r="E2178" s="123"/>
      <c r="F2178" s="126"/>
      <c r="G2178" s="20">
        <f t="shared" si="34"/>
        <v>0</v>
      </c>
    </row>
    <row r="2179" spans="2:7" outlineLevel="1" x14ac:dyDescent="0.2">
      <c r="B2179" s="90" t="s">
        <v>1454</v>
      </c>
      <c r="C2179" s="70" t="s">
        <v>3027</v>
      </c>
      <c r="D2179" s="88"/>
      <c r="E2179" s="137"/>
      <c r="F2179" s="126"/>
      <c r="G2179" s="20">
        <f t="shared" si="34"/>
        <v>0</v>
      </c>
    </row>
    <row r="2180" spans="2:7" ht="28.5" outlineLevel="1" x14ac:dyDescent="0.25">
      <c r="B2180" s="90" t="s">
        <v>1455</v>
      </c>
      <c r="C2180" s="94" t="s">
        <v>5633</v>
      </c>
      <c r="D2180" s="23" t="s">
        <v>3287</v>
      </c>
      <c r="E2180" s="123">
        <v>238.6</v>
      </c>
      <c r="F2180" s="20">
        <v>62035.96</v>
      </c>
      <c r="G2180" s="20">
        <f t="shared" si="34"/>
        <v>14801780.060000001</v>
      </c>
    </row>
    <row r="2181" spans="2:7" ht="28.5" outlineLevel="1" x14ac:dyDescent="0.25">
      <c r="B2181" s="90" t="s">
        <v>1456</v>
      </c>
      <c r="C2181" s="92" t="s">
        <v>5634</v>
      </c>
      <c r="D2181" s="23" t="s">
        <v>3287</v>
      </c>
      <c r="E2181" s="123">
        <v>257.92</v>
      </c>
      <c r="F2181" s="20">
        <v>24756.53</v>
      </c>
      <c r="G2181" s="20">
        <f t="shared" si="34"/>
        <v>6385204.2199999997</v>
      </c>
    </row>
    <row r="2182" spans="2:7" ht="28.5" outlineLevel="1" x14ac:dyDescent="0.25">
      <c r="B2182" s="90" t="s">
        <v>1457</v>
      </c>
      <c r="C2182" s="92" t="s">
        <v>5635</v>
      </c>
      <c r="D2182" s="23" t="s">
        <v>3287</v>
      </c>
      <c r="E2182" s="123">
        <v>68.599999999999994</v>
      </c>
      <c r="F2182" s="20">
        <v>65788.41</v>
      </c>
      <c r="G2182" s="20">
        <f t="shared" si="34"/>
        <v>4513084.93</v>
      </c>
    </row>
    <row r="2183" spans="2:7" ht="42.75" outlineLevel="1" x14ac:dyDescent="0.25">
      <c r="B2183" s="90" t="s">
        <v>1458</v>
      </c>
      <c r="C2183" s="92" t="s">
        <v>5636</v>
      </c>
      <c r="D2183" s="23" t="s">
        <v>3287</v>
      </c>
      <c r="E2183" s="123">
        <v>31</v>
      </c>
      <c r="F2183" s="20">
        <v>758457.73</v>
      </c>
      <c r="G2183" s="20">
        <f t="shared" si="34"/>
        <v>23512189.629999999</v>
      </c>
    </row>
    <row r="2184" spans="2:7" ht="28.5" outlineLevel="1" x14ac:dyDescent="0.25">
      <c r="B2184" s="90" t="s">
        <v>1459</v>
      </c>
      <c r="C2184" s="94" t="s">
        <v>5637</v>
      </c>
      <c r="D2184" s="102" t="s">
        <v>2340</v>
      </c>
      <c r="E2184" s="123">
        <v>440</v>
      </c>
      <c r="F2184" s="20">
        <v>1104.53</v>
      </c>
      <c r="G2184" s="20">
        <f t="shared" si="34"/>
        <v>485993.2</v>
      </c>
    </row>
    <row r="2185" spans="2:7" ht="28.5" outlineLevel="1" x14ac:dyDescent="0.25">
      <c r="B2185" s="90" t="s">
        <v>1460</v>
      </c>
      <c r="C2185" s="92" t="s">
        <v>5638</v>
      </c>
      <c r="D2185" s="102" t="s">
        <v>2340</v>
      </c>
      <c r="E2185" s="123">
        <v>1115.5</v>
      </c>
      <c r="F2185" s="20">
        <v>896.1</v>
      </c>
      <c r="G2185" s="20">
        <f t="shared" si="34"/>
        <v>999599.55</v>
      </c>
    </row>
    <row r="2186" spans="2:7" outlineLevel="1" x14ac:dyDescent="0.25">
      <c r="B2186" s="90" t="s">
        <v>1461</v>
      </c>
      <c r="C2186" s="70" t="s">
        <v>3028</v>
      </c>
      <c r="D2186" s="88"/>
      <c r="E2186" s="123"/>
      <c r="F2186" s="20"/>
      <c r="G2186" s="20">
        <f t="shared" si="34"/>
        <v>0</v>
      </c>
    </row>
    <row r="2187" spans="2:7" ht="28.5" outlineLevel="1" x14ac:dyDescent="0.25">
      <c r="B2187" s="90" t="s">
        <v>1462</v>
      </c>
      <c r="C2187" s="94" t="s">
        <v>5639</v>
      </c>
      <c r="D2187" s="23" t="s">
        <v>3287</v>
      </c>
      <c r="E2187" s="123">
        <v>146</v>
      </c>
      <c r="F2187" s="20">
        <v>60287.68</v>
      </c>
      <c r="G2187" s="20">
        <f t="shared" si="34"/>
        <v>8802001.2799999993</v>
      </c>
    </row>
    <row r="2188" spans="2:7" ht="28.5" outlineLevel="1" x14ac:dyDescent="0.25">
      <c r="B2188" s="90" t="s">
        <v>1463</v>
      </c>
      <c r="C2188" s="92" t="s">
        <v>5640</v>
      </c>
      <c r="D2188" s="23" t="s">
        <v>3287</v>
      </c>
      <c r="E2188" s="123">
        <v>131</v>
      </c>
      <c r="F2188" s="20">
        <v>25440.89</v>
      </c>
      <c r="G2188" s="20">
        <f t="shared" si="34"/>
        <v>3332756.59</v>
      </c>
    </row>
    <row r="2189" spans="2:7" ht="28.5" outlineLevel="1" x14ac:dyDescent="0.25">
      <c r="B2189" s="90" t="s">
        <v>1464</v>
      </c>
      <c r="C2189" s="92" t="s">
        <v>5641</v>
      </c>
      <c r="D2189" s="23" t="s">
        <v>3287</v>
      </c>
      <c r="E2189" s="123">
        <v>33.9</v>
      </c>
      <c r="F2189" s="20">
        <v>64770.17</v>
      </c>
      <c r="G2189" s="20">
        <f t="shared" si="34"/>
        <v>2195708.7599999998</v>
      </c>
    </row>
    <row r="2190" spans="2:7" ht="42.75" outlineLevel="1" x14ac:dyDescent="0.25">
      <c r="B2190" s="90" t="s">
        <v>1465</v>
      </c>
      <c r="C2190" s="92" t="s">
        <v>5642</v>
      </c>
      <c r="D2190" s="23" t="s">
        <v>3287</v>
      </c>
      <c r="E2190" s="123">
        <v>91.5</v>
      </c>
      <c r="F2190" s="20">
        <v>55348.94</v>
      </c>
      <c r="G2190" s="20">
        <f t="shared" si="34"/>
        <v>5064428.01</v>
      </c>
    </row>
    <row r="2191" spans="2:7" ht="28.5" outlineLevel="1" x14ac:dyDescent="0.25">
      <c r="B2191" s="90" t="s">
        <v>1466</v>
      </c>
      <c r="C2191" s="94" t="s">
        <v>5643</v>
      </c>
      <c r="D2191" s="102" t="s">
        <v>2340</v>
      </c>
      <c r="E2191" s="123">
        <v>230</v>
      </c>
      <c r="F2191" s="20">
        <v>1104.54</v>
      </c>
      <c r="G2191" s="20">
        <f t="shared" si="34"/>
        <v>254044.2</v>
      </c>
    </row>
    <row r="2192" spans="2:7" ht="28.5" outlineLevel="1" x14ac:dyDescent="0.25">
      <c r="B2192" s="90" t="s">
        <v>1467</v>
      </c>
      <c r="C2192" s="92" t="s">
        <v>5644</v>
      </c>
      <c r="D2192" s="102" t="s">
        <v>2340</v>
      </c>
      <c r="E2192" s="123">
        <v>482</v>
      </c>
      <c r="F2192" s="20">
        <v>896.15</v>
      </c>
      <c r="G2192" s="20">
        <f t="shared" si="34"/>
        <v>431944.3</v>
      </c>
    </row>
    <row r="2193" spans="2:7" outlineLevel="1" x14ac:dyDescent="0.25">
      <c r="B2193" s="90" t="s">
        <v>1468</v>
      </c>
      <c r="C2193" s="70" t="s">
        <v>1500</v>
      </c>
      <c r="D2193" s="88"/>
      <c r="E2193" s="123"/>
      <c r="F2193" s="20"/>
      <c r="G2193" s="20">
        <f t="shared" si="34"/>
        <v>0</v>
      </c>
    </row>
    <row r="2194" spans="2:7" ht="42.75" outlineLevel="1" x14ac:dyDescent="0.25">
      <c r="B2194" s="90" t="s">
        <v>1469</v>
      </c>
      <c r="C2194" s="92" t="s">
        <v>5645</v>
      </c>
      <c r="D2194" s="23" t="s">
        <v>2757</v>
      </c>
      <c r="E2194" s="123">
        <v>52</v>
      </c>
      <c r="F2194" s="20">
        <v>72694.7</v>
      </c>
      <c r="G2194" s="20">
        <f t="shared" si="34"/>
        <v>3780124.4</v>
      </c>
    </row>
    <row r="2195" spans="2:7" ht="42.75" outlineLevel="1" x14ac:dyDescent="0.25">
      <c r="B2195" s="90" t="s">
        <v>1470</v>
      </c>
      <c r="C2195" s="92" t="s">
        <v>5646</v>
      </c>
      <c r="D2195" s="23" t="s">
        <v>2757</v>
      </c>
      <c r="E2195" s="123">
        <v>32</v>
      </c>
      <c r="F2195" s="20">
        <v>2508.4899999999998</v>
      </c>
      <c r="G2195" s="20">
        <f t="shared" si="34"/>
        <v>80271.679999999993</v>
      </c>
    </row>
    <row r="2196" spans="2:7" ht="28.5" outlineLevel="1" x14ac:dyDescent="0.25">
      <c r="B2196" s="90" t="s">
        <v>1471</v>
      </c>
      <c r="C2196" s="92" t="s">
        <v>5647</v>
      </c>
      <c r="D2196" s="23" t="s">
        <v>2757</v>
      </c>
      <c r="E2196" s="123">
        <v>26</v>
      </c>
      <c r="F2196" s="20">
        <v>701525.39</v>
      </c>
      <c r="G2196" s="20">
        <f t="shared" si="34"/>
        <v>18239660.140000001</v>
      </c>
    </row>
    <row r="2197" spans="2:7" ht="28.5" outlineLevel="1" x14ac:dyDescent="0.25">
      <c r="B2197" s="90" t="s">
        <v>1472</v>
      </c>
      <c r="C2197" s="92" t="s">
        <v>5648</v>
      </c>
      <c r="D2197" s="23" t="s">
        <v>3287</v>
      </c>
      <c r="E2197" s="123">
        <v>200.1</v>
      </c>
      <c r="F2197" s="20">
        <v>55128.03</v>
      </c>
      <c r="G2197" s="20">
        <f t="shared" si="34"/>
        <v>11031118.800000001</v>
      </c>
    </row>
    <row r="2198" spans="2:7" ht="28.5" outlineLevel="1" x14ac:dyDescent="0.25">
      <c r="B2198" s="90" t="s">
        <v>1473</v>
      </c>
      <c r="C2198" s="73" t="s">
        <v>5649</v>
      </c>
      <c r="D2198" s="91" t="s">
        <v>1124</v>
      </c>
      <c r="E2198" s="123">
        <v>0.15</v>
      </c>
      <c r="F2198" s="20">
        <v>382923.47</v>
      </c>
      <c r="G2198" s="20">
        <f t="shared" si="34"/>
        <v>57438.52</v>
      </c>
    </row>
    <row r="2199" spans="2:7" ht="28.5" outlineLevel="1" x14ac:dyDescent="0.25">
      <c r="B2199" s="90" t="s">
        <v>1474</v>
      </c>
      <c r="C2199" s="73" t="s">
        <v>5650</v>
      </c>
      <c r="D2199" s="23" t="s">
        <v>3287</v>
      </c>
      <c r="E2199" s="123">
        <v>4.0999999999999996</v>
      </c>
      <c r="F2199" s="20">
        <v>81977.42</v>
      </c>
      <c r="G2199" s="20">
        <f t="shared" si="34"/>
        <v>336107.42</v>
      </c>
    </row>
    <row r="2200" spans="2:7" ht="28.5" outlineLevel="1" x14ac:dyDescent="0.25">
      <c r="B2200" s="90" t="s">
        <v>1475</v>
      </c>
      <c r="C2200" s="92" t="s">
        <v>5651</v>
      </c>
      <c r="D2200" s="102" t="s">
        <v>2340</v>
      </c>
      <c r="E2200" s="123">
        <v>2592</v>
      </c>
      <c r="F2200" s="20">
        <v>1041.08</v>
      </c>
      <c r="G2200" s="20">
        <f t="shared" si="34"/>
        <v>2698479.36</v>
      </c>
    </row>
    <row r="2201" spans="2:7" outlineLevel="1" x14ac:dyDescent="0.25">
      <c r="B2201" s="90" t="s">
        <v>1476</v>
      </c>
      <c r="C2201" s="70" t="s">
        <v>1501</v>
      </c>
      <c r="D2201" s="88"/>
      <c r="E2201" s="123"/>
      <c r="F2201" s="20"/>
      <c r="G2201" s="20">
        <f t="shared" si="34"/>
        <v>0</v>
      </c>
    </row>
    <row r="2202" spans="2:7" ht="28.5" outlineLevel="1" x14ac:dyDescent="0.25">
      <c r="B2202" s="90" t="s">
        <v>1477</v>
      </c>
      <c r="C2202" s="94" t="s">
        <v>5652</v>
      </c>
      <c r="D2202" s="102" t="s">
        <v>2340</v>
      </c>
      <c r="E2202" s="123">
        <v>1016.6</v>
      </c>
      <c r="F2202" s="20">
        <v>2828.65</v>
      </c>
      <c r="G2202" s="20">
        <f t="shared" si="34"/>
        <v>2875605.59</v>
      </c>
    </row>
    <row r="2203" spans="2:7" ht="42.75" outlineLevel="1" x14ac:dyDescent="0.25">
      <c r="B2203" s="90" t="s">
        <v>1478</v>
      </c>
      <c r="C2203" s="92" t="s">
        <v>5653</v>
      </c>
      <c r="D2203" s="102" t="s">
        <v>2340</v>
      </c>
      <c r="E2203" s="123">
        <v>786.8</v>
      </c>
      <c r="F2203" s="20">
        <v>1030.5999999999999</v>
      </c>
      <c r="G2203" s="20">
        <f t="shared" si="34"/>
        <v>810876.08</v>
      </c>
    </row>
    <row r="2204" spans="2:7" ht="42.75" outlineLevel="1" x14ac:dyDescent="0.25">
      <c r="B2204" s="90" t="s">
        <v>1479</v>
      </c>
      <c r="C2204" s="101" t="s">
        <v>5654</v>
      </c>
      <c r="D2204" s="102" t="s">
        <v>2340</v>
      </c>
      <c r="E2204" s="123">
        <v>798.7</v>
      </c>
      <c r="F2204" s="20">
        <v>774.22</v>
      </c>
      <c r="G2204" s="20">
        <f t="shared" si="34"/>
        <v>618369.51</v>
      </c>
    </row>
    <row r="2205" spans="2:7" ht="42.75" outlineLevel="1" x14ac:dyDescent="0.25">
      <c r="B2205" s="90" t="s">
        <v>1480</v>
      </c>
      <c r="C2205" s="92" t="s">
        <v>5655</v>
      </c>
      <c r="D2205" s="23" t="s">
        <v>3287</v>
      </c>
      <c r="E2205" s="123">
        <v>11.6</v>
      </c>
      <c r="F2205" s="20">
        <v>15539.06</v>
      </c>
      <c r="G2205" s="20">
        <f t="shared" si="34"/>
        <v>180253.1</v>
      </c>
    </row>
    <row r="2206" spans="2:7" ht="28.5" outlineLevel="1" x14ac:dyDescent="0.25">
      <c r="B2206" s="90" t="s">
        <v>1481</v>
      </c>
      <c r="C2206" s="92" t="s">
        <v>5656</v>
      </c>
      <c r="D2206" s="93" t="s">
        <v>3288</v>
      </c>
      <c r="E2206" s="123">
        <v>232.5</v>
      </c>
      <c r="F2206" s="20">
        <v>307.98</v>
      </c>
      <c r="G2206" s="20">
        <f t="shared" si="34"/>
        <v>71605.350000000006</v>
      </c>
    </row>
    <row r="2207" spans="2:7" ht="28.5" outlineLevel="1" x14ac:dyDescent="0.25">
      <c r="B2207" s="90" t="s">
        <v>1482</v>
      </c>
      <c r="C2207" s="92" t="s">
        <v>5657</v>
      </c>
      <c r="D2207" s="93" t="s">
        <v>3288</v>
      </c>
      <c r="E2207" s="123">
        <v>146.5</v>
      </c>
      <c r="F2207" s="20">
        <v>2067.69</v>
      </c>
      <c r="G2207" s="20">
        <f t="shared" si="34"/>
        <v>302916.59000000003</v>
      </c>
    </row>
    <row r="2208" spans="2:7" ht="42.75" outlineLevel="1" x14ac:dyDescent="0.25">
      <c r="B2208" s="90" t="s">
        <v>1483</v>
      </c>
      <c r="C2208" s="92" t="s">
        <v>5658</v>
      </c>
      <c r="D2208" s="93" t="s">
        <v>3288</v>
      </c>
      <c r="E2208" s="123">
        <v>108.4</v>
      </c>
      <c r="F2208" s="20">
        <v>13011.38</v>
      </c>
      <c r="G2208" s="20">
        <f t="shared" si="34"/>
        <v>1410433.59</v>
      </c>
    </row>
    <row r="2209" spans="2:7" ht="57" outlineLevel="1" x14ac:dyDescent="0.25">
      <c r="B2209" s="90" t="s">
        <v>1484</v>
      </c>
      <c r="C2209" s="92" t="s">
        <v>5659</v>
      </c>
      <c r="D2209" s="93" t="s">
        <v>3288</v>
      </c>
      <c r="E2209" s="123">
        <v>108.4</v>
      </c>
      <c r="F2209" s="20">
        <v>14623.18</v>
      </c>
      <c r="G2209" s="20">
        <f t="shared" si="34"/>
        <v>1585152.71</v>
      </c>
    </row>
    <row r="2210" spans="2:7" ht="28.5" outlineLevel="1" x14ac:dyDescent="0.25">
      <c r="B2210" s="90" t="s">
        <v>1485</v>
      </c>
      <c r="C2210" s="94" t="s">
        <v>5660</v>
      </c>
      <c r="D2210" s="91" t="s">
        <v>1124</v>
      </c>
      <c r="E2210" s="123">
        <v>3.88</v>
      </c>
      <c r="F2210" s="20">
        <v>151999.47</v>
      </c>
      <c r="G2210" s="20">
        <f t="shared" si="34"/>
        <v>589757.93999999994</v>
      </c>
    </row>
    <row r="2211" spans="2:7" ht="42.75" outlineLevel="1" x14ac:dyDescent="0.25">
      <c r="B2211" s="90" t="s">
        <v>1486</v>
      </c>
      <c r="C2211" s="28" t="s">
        <v>5661</v>
      </c>
      <c r="D2211" s="93" t="s">
        <v>3288</v>
      </c>
      <c r="E2211" s="123">
        <v>78.3</v>
      </c>
      <c r="F2211" s="20">
        <v>130383.59</v>
      </c>
      <c r="G2211" s="20">
        <f t="shared" si="34"/>
        <v>10209035.1</v>
      </c>
    </row>
    <row r="2212" spans="2:7" ht="28.5" outlineLevel="1" x14ac:dyDescent="0.25">
      <c r="B2212" s="90" t="s">
        <v>1487</v>
      </c>
      <c r="C2212" s="92" t="s">
        <v>5662</v>
      </c>
      <c r="D2212" s="93" t="s">
        <v>3288</v>
      </c>
      <c r="E2212" s="123">
        <v>74</v>
      </c>
      <c r="F2212" s="20">
        <v>3948.08</v>
      </c>
      <c r="G2212" s="20">
        <f t="shared" si="34"/>
        <v>292157.92</v>
      </c>
    </row>
    <row r="2213" spans="2:7" ht="28.5" outlineLevel="1" x14ac:dyDescent="0.25">
      <c r="B2213" s="90" t="s">
        <v>1488</v>
      </c>
      <c r="C2213" s="92" t="s">
        <v>5663</v>
      </c>
      <c r="D2213" s="93" t="s">
        <v>3288</v>
      </c>
      <c r="E2213" s="123">
        <v>54.2</v>
      </c>
      <c r="F2213" s="20">
        <v>691.62</v>
      </c>
      <c r="G2213" s="20">
        <f t="shared" si="34"/>
        <v>37485.800000000003</v>
      </c>
    </row>
    <row r="2214" spans="2:7" outlineLevel="1" x14ac:dyDescent="0.25">
      <c r="B2214" s="90" t="s">
        <v>1489</v>
      </c>
      <c r="C2214" s="70" t="s">
        <v>1502</v>
      </c>
      <c r="D2214" s="88"/>
      <c r="E2214" s="123"/>
      <c r="F2214" s="20"/>
      <c r="G2214" s="20">
        <f t="shared" si="34"/>
        <v>0</v>
      </c>
    </row>
    <row r="2215" spans="2:7" ht="28.5" outlineLevel="1" x14ac:dyDescent="0.25">
      <c r="B2215" s="90" t="s">
        <v>1490</v>
      </c>
      <c r="C2215" s="92" t="s">
        <v>5664</v>
      </c>
      <c r="D2215" s="23" t="s">
        <v>3287</v>
      </c>
      <c r="E2215" s="123">
        <v>24.6</v>
      </c>
      <c r="F2215" s="20">
        <v>22298.29</v>
      </c>
      <c r="G2215" s="20">
        <f t="shared" si="34"/>
        <v>548537.93000000005</v>
      </c>
    </row>
    <row r="2216" spans="2:7" ht="28.5" outlineLevel="1" x14ac:dyDescent="0.25">
      <c r="B2216" s="90" t="s">
        <v>1491</v>
      </c>
      <c r="C2216" s="92" t="s">
        <v>5665</v>
      </c>
      <c r="D2216" s="23" t="s">
        <v>3287</v>
      </c>
      <c r="E2216" s="123">
        <v>266.3</v>
      </c>
      <c r="F2216" s="20">
        <v>42856.01</v>
      </c>
      <c r="G2216" s="20">
        <f t="shared" si="34"/>
        <v>11412555.460000001</v>
      </c>
    </row>
    <row r="2217" spans="2:7" ht="28.5" outlineLevel="1" x14ac:dyDescent="0.25">
      <c r="B2217" s="90" t="s">
        <v>1492</v>
      </c>
      <c r="C2217" s="94" t="s">
        <v>5666</v>
      </c>
      <c r="D2217" s="102" t="s">
        <v>2340</v>
      </c>
      <c r="E2217" s="123">
        <v>130</v>
      </c>
      <c r="F2217" s="20">
        <v>1104.52</v>
      </c>
      <c r="G2217" s="20">
        <f t="shared" si="34"/>
        <v>143587.6</v>
      </c>
    </row>
    <row r="2218" spans="2:7" ht="28.5" outlineLevel="1" x14ac:dyDescent="0.25">
      <c r="B2218" s="90" t="s">
        <v>1493</v>
      </c>
      <c r="C2218" s="94" t="s">
        <v>5667</v>
      </c>
      <c r="D2218" s="102" t="s">
        <v>2340</v>
      </c>
      <c r="E2218" s="123">
        <v>506.1</v>
      </c>
      <c r="F2218" s="20">
        <v>2828.71</v>
      </c>
      <c r="G2218" s="20">
        <f t="shared" si="34"/>
        <v>1431610.13</v>
      </c>
    </row>
    <row r="2219" spans="2:7" ht="42.75" outlineLevel="1" x14ac:dyDescent="0.25">
      <c r="B2219" s="90" t="s">
        <v>1494</v>
      </c>
      <c r="C2219" s="92" t="s">
        <v>5668</v>
      </c>
      <c r="D2219" s="23" t="s">
        <v>3287</v>
      </c>
      <c r="E2219" s="123">
        <v>11.5</v>
      </c>
      <c r="F2219" s="20">
        <v>2014.61</v>
      </c>
      <c r="G2219" s="20">
        <f t="shared" si="34"/>
        <v>23168.02</v>
      </c>
    </row>
    <row r="2220" spans="2:7" ht="57" outlineLevel="1" x14ac:dyDescent="0.25">
      <c r="B2220" s="90" t="s">
        <v>1495</v>
      </c>
      <c r="C2220" s="92" t="s">
        <v>5669</v>
      </c>
      <c r="D2220" s="102" t="s">
        <v>2340</v>
      </c>
      <c r="E2220" s="123">
        <v>181.4</v>
      </c>
      <c r="F2220" s="20">
        <v>2383.66</v>
      </c>
      <c r="G2220" s="20">
        <f t="shared" si="34"/>
        <v>432395.92</v>
      </c>
    </row>
    <row r="2221" spans="2:7" ht="42.75" outlineLevel="1" x14ac:dyDescent="0.25">
      <c r="B2221" s="90" t="s">
        <v>1496</v>
      </c>
      <c r="C2221" s="92" t="s">
        <v>5670</v>
      </c>
      <c r="D2221" s="102" t="s">
        <v>2340</v>
      </c>
      <c r="E2221" s="123">
        <v>352.7</v>
      </c>
      <c r="F2221" s="20">
        <v>2094.4299999999998</v>
      </c>
      <c r="G2221" s="20">
        <f t="shared" si="34"/>
        <v>738705.46</v>
      </c>
    </row>
    <row r="2222" spans="2:7" ht="42.75" outlineLevel="1" x14ac:dyDescent="0.25">
      <c r="B2222" s="90" t="s">
        <v>1497</v>
      </c>
      <c r="C2222" s="94" t="s">
        <v>5671</v>
      </c>
      <c r="D2222" s="102" t="s">
        <v>2340</v>
      </c>
      <c r="E2222" s="123">
        <v>413.7</v>
      </c>
      <c r="F2222" s="20">
        <v>634.24</v>
      </c>
      <c r="G2222" s="20">
        <f t="shared" si="34"/>
        <v>262385.09000000003</v>
      </c>
    </row>
    <row r="2223" spans="2:7" ht="42.75" outlineLevel="1" x14ac:dyDescent="0.25">
      <c r="B2223" s="90" t="s">
        <v>1498</v>
      </c>
      <c r="C2223" s="92" t="s">
        <v>5672</v>
      </c>
      <c r="D2223" s="102" t="s">
        <v>2340</v>
      </c>
      <c r="E2223" s="123">
        <v>60.5</v>
      </c>
      <c r="F2223" s="20">
        <v>2034.01</v>
      </c>
      <c r="G2223" s="20">
        <f t="shared" si="34"/>
        <v>123057.61</v>
      </c>
    </row>
    <row r="2224" spans="2:7" outlineLevel="1" x14ac:dyDescent="0.25">
      <c r="B2224" s="90" t="s">
        <v>507</v>
      </c>
      <c r="C2224" s="92" t="s">
        <v>621</v>
      </c>
      <c r="D2224" s="102" t="s">
        <v>2340</v>
      </c>
      <c r="E2224" s="123">
        <v>13.4</v>
      </c>
      <c r="F2224" s="20">
        <v>26033.040000000001</v>
      </c>
      <c r="G2224" s="20">
        <f t="shared" si="34"/>
        <v>348842.74</v>
      </c>
    </row>
    <row r="2225" spans="2:7" ht="28.5" outlineLevel="1" x14ac:dyDescent="0.25">
      <c r="B2225" s="90" t="s">
        <v>508</v>
      </c>
      <c r="C2225" s="92" t="s">
        <v>5673</v>
      </c>
      <c r="D2225" s="102" t="s">
        <v>2340</v>
      </c>
      <c r="E2225" s="123">
        <v>350.3</v>
      </c>
      <c r="F2225" s="20">
        <v>825.18</v>
      </c>
      <c r="G2225" s="20">
        <f t="shared" si="34"/>
        <v>289060.55</v>
      </c>
    </row>
    <row r="2226" spans="2:7" ht="28.5" outlineLevel="1" x14ac:dyDescent="0.25">
      <c r="B2226" s="90" t="s">
        <v>509</v>
      </c>
      <c r="C2226" s="92" t="s">
        <v>5674</v>
      </c>
      <c r="D2226" s="93" t="s">
        <v>3288</v>
      </c>
      <c r="E2226" s="123">
        <v>64</v>
      </c>
      <c r="F2226" s="20">
        <v>3721.26</v>
      </c>
      <c r="G2226" s="20">
        <f t="shared" si="34"/>
        <v>238160.64000000001</v>
      </c>
    </row>
    <row r="2227" spans="2:7" outlineLevel="1" x14ac:dyDescent="0.25">
      <c r="B2227" s="90" t="s">
        <v>510</v>
      </c>
      <c r="C2227" s="70" t="s">
        <v>624</v>
      </c>
      <c r="D2227" s="88"/>
      <c r="E2227" s="123"/>
      <c r="F2227" s="20"/>
      <c r="G2227" s="20">
        <f t="shared" si="34"/>
        <v>0</v>
      </c>
    </row>
    <row r="2228" spans="2:7" ht="28.5" outlineLevel="1" x14ac:dyDescent="0.25">
      <c r="B2228" s="90" t="s">
        <v>511</v>
      </c>
      <c r="C2228" s="92" t="s">
        <v>5675</v>
      </c>
      <c r="D2228" s="23" t="s">
        <v>3287</v>
      </c>
      <c r="E2228" s="123">
        <v>17.2</v>
      </c>
      <c r="F2228" s="20">
        <v>23156.59</v>
      </c>
      <c r="G2228" s="20">
        <f t="shared" si="34"/>
        <v>398293.35</v>
      </c>
    </row>
    <row r="2229" spans="2:7" ht="28.5" outlineLevel="1" x14ac:dyDescent="0.25">
      <c r="B2229" s="90" t="s">
        <v>512</v>
      </c>
      <c r="C2229" s="73" t="s">
        <v>5676</v>
      </c>
      <c r="D2229" s="23" t="s">
        <v>3287</v>
      </c>
      <c r="E2229" s="123">
        <v>5.8</v>
      </c>
      <c r="F2229" s="20">
        <v>31665.68</v>
      </c>
      <c r="G2229" s="20">
        <f t="shared" si="34"/>
        <v>183660.94</v>
      </c>
    </row>
    <row r="2230" spans="2:7" ht="28.5" outlineLevel="1" x14ac:dyDescent="0.25">
      <c r="B2230" s="90" t="s">
        <v>513</v>
      </c>
      <c r="C2230" s="94" t="s">
        <v>5677</v>
      </c>
      <c r="D2230" s="102" t="s">
        <v>2340</v>
      </c>
      <c r="E2230" s="123">
        <v>68.5</v>
      </c>
      <c r="F2230" s="20">
        <v>1104.5</v>
      </c>
      <c r="G2230" s="20">
        <f t="shared" si="34"/>
        <v>75658.25</v>
      </c>
    </row>
    <row r="2231" spans="2:7" ht="28.5" outlineLevel="1" x14ac:dyDescent="0.25">
      <c r="B2231" s="90" t="s">
        <v>514</v>
      </c>
      <c r="C2231" s="94" t="s">
        <v>5678</v>
      </c>
      <c r="D2231" s="91" t="s">
        <v>1124</v>
      </c>
      <c r="E2231" s="123">
        <v>2.67</v>
      </c>
      <c r="F2231" s="20">
        <v>152021</v>
      </c>
      <c r="G2231" s="20">
        <f t="shared" si="34"/>
        <v>405896.07</v>
      </c>
    </row>
    <row r="2232" spans="2:7" ht="28.5" outlineLevel="1" x14ac:dyDescent="0.25">
      <c r="B2232" s="90" t="s">
        <v>515</v>
      </c>
      <c r="C2232" s="92" t="s">
        <v>5679</v>
      </c>
      <c r="D2232" s="102" t="s">
        <v>2340</v>
      </c>
      <c r="E2232" s="123">
        <v>185.2</v>
      </c>
      <c r="F2232" s="20">
        <v>825.04</v>
      </c>
      <c r="G2232" s="20">
        <f t="shared" si="34"/>
        <v>152797.41</v>
      </c>
    </row>
    <row r="2233" spans="2:7" outlineLevel="1" x14ac:dyDescent="0.25">
      <c r="B2233" s="90" t="s">
        <v>516</v>
      </c>
      <c r="C2233" s="74" t="s">
        <v>1197</v>
      </c>
      <c r="D2233" s="158"/>
      <c r="E2233" s="123"/>
      <c r="F2233" s="20"/>
      <c r="G2233" s="20">
        <f t="shared" si="34"/>
        <v>0</v>
      </c>
    </row>
    <row r="2234" spans="2:7" ht="28.5" outlineLevel="1" x14ac:dyDescent="0.25">
      <c r="B2234" s="90" t="s">
        <v>517</v>
      </c>
      <c r="C2234" s="92" t="s">
        <v>5680</v>
      </c>
      <c r="D2234" s="23" t="s">
        <v>3287</v>
      </c>
      <c r="E2234" s="123">
        <v>66.8</v>
      </c>
      <c r="F2234" s="20">
        <v>23503.33</v>
      </c>
      <c r="G2234" s="20">
        <f t="shared" si="34"/>
        <v>1570022.44</v>
      </c>
    </row>
    <row r="2235" spans="2:7" ht="28.5" outlineLevel="1" x14ac:dyDescent="0.25">
      <c r="B2235" s="90" t="s">
        <v>518</v>
      </c>
      <c r="C2235" s="92" t="s">
        <v>5681</v>
      </c>
      <c r="D2235" s="102" t="s">
        <v>2340</v>
      </c>
      <c r="E2235" s="123">
        <v>1055</v>
      </c>
      <c r="F2235" s="20">
        <v>5343.03</v>
      </c>
      <c r="G2235" s="20">
        <f t="shared" ref="G2235:G2298" si="35">E2235*F2235</f>
        <v>5636896.6500000004</v>
      </c>
    </row>
    <row r="2236" spans="2:7" ht="28.5" outlineLevel="1" x14ac:dyDescent="0.25">
      <c r="B2236" s="90" t="s">
        <v>519</v>
      </c>
      <c r="C2236" s="73" t="s">
        <v>5682</v>
      </c>
      <c r="D2236" s="23" t="s">
        <v>3287</v>
      </c>
      <c r="E2236" s="123">
        <v>6900</v>
      </c>
      <c r="F2236" s="20">
        <v>1457.05</v>
      </c>
      <c r="G2236" s="20">
        <f t="shared" si="35"/>
        <v>10053645</v>
      </c>
    </row>
    <row r="2237" spans="2:7" ht="28.5" outlineLevel="1" x14ac:dyDescent="0.25">
      <c r="B2237" s="90" t="s">
        <v>520</v>
      </c>
      <c r="C2237" s="73" t="s">
        <v>5683</v>
      </c>
      <c r="D2237" s="102" t="s">
        <v>2340</v>
      </c>
      <c r="E2237" s="123">
        <v>10400</v>
      </c>
      <c r="F2237" s="20">
        <v>431.91</v>
      </c>
      <c r="G2237" s="20">
        <f t="shared" si="35"/>
        <v>4491864</v>
      </c>
    </row>
    <row r="2238" spans="2:7" ht="28.5" outlineLevel="1" x14ac:dyDescent="0.25">
      <c r="B2238" s="90" t="s">
        <v>521</v>
      </c>
      <c r="C2238" s="73" t="s">
        <v>5684</v>
      </c>
      <c r="D2238" s="23" t="s">
        <v>3287</v>
      </c>
      <c r="E2238" s="123">
        <v>251.6</v>
      </c>
      <c r="F2238" s="20">
        <v>3670.53</v>
      </c>
      <c r="G2238" s="20">
        <f t="shared" si="35"/>
        <v>923505.35</v>
      </c>
    </row>
    <row r="2239" spans="2:7" ht="28.5" outlineLevel="1" x14ac:dyDescent="0.25">
      <c r="B2239" s="90" t="s">
        <v>522</v>
      </c>
      <c r="C2239" s="94" t="s">
        <v>5685</v>
      </c>
      <c r="D2239" s="102" t="s">
        <v>2340</v>
      </c>
      <c r="E2239" s="123">
        <v>304.3</v>
      </c>
      <c r="F2239" s="20">
        <v>1071.26</v>
      </c>
      <c r="G2239" s="20">
        <f t="shared" si="35"/>
        <v>325984.42</v>
      </c>
    </row>
    <row r="2240" spans="2:7" outlineLevel="1" x14ac:dyDescent="0.2">
      <c r="B2240" s="90" t="s">
        <v>523</v>
      </c>
      <c r="C2240" s="103" t="s">
        <v>3887</v>
      </c>
      <c r="D2240" s="90"/>
      <c r="E2240" s="137"/>
      <c r="F2240" s="126"/>
      <c r="G2240" s="20">
        <f t="shared" si="35"/>
        <v>0</v>
      </c>
    </row>
    <row r="2241" spans="2:7" ht="28.5" outlineLevel="1" x14ac:dyDescent="0.25">
      <c r="B2241" s="90" t="s">
        <v>524</v>
      </c>
      <c r="C2241" s="94" t="s">
        <v>5686</v>
      </c>
      <c r="D2241" s="102" t="s">
        <v>2340</v>
      </c>
      <c r="E2241" s="123">
        <v>1205</v>
      </c>
      <c r="F2241" s="20">
        <v>7.74</v>
      </c>
      <c r="G2241" s="20">
        <f t="shared" si="35"/>
        <v>9326.7000000000007</v>
      </c>
    </row>
    <row r="2242" spans="2:7" ht="28.5" outlineLevel="1" x14ac:dyDescent="0.25">
      <c r="B2242" s="90" t="s">
        <v>525</v>
      </c>
      <c r="C2242" s="94" t="s">
        <v>5687</v>
      </c>
      <c r="D2242" s="102" t="s">
        <v>2340</v>
      </c>
      <c r="E2242" s="123">
        <v>669</v>
      </c>
      <c r="F2242" s="20">
        <v>753.7</v>
      </c>
      <c r="G2242" s="20">
        <f t="shared" si="35"/>
        <v>504225.3</v>
      </c>
    </row>
    <row r="2243" spans="2:7" ht="28.5" outlineLevel="1" x14ac:dyDescent="0.25">
      <c r="B2243" s="90" t="s">
        <v>526</v>
      </c>
      <c r="C2243" s="94" t="s">
        <v>5688</v>
      </c>
      <c r="D2243" s="102" t="s">
        <v>2340</v>
      </c>
      <c r="E2243" s="123">
        <v>522</v>
      </c>
      <c r="F2243" s="20">
        <v>739.17</v>
      </c>
      <c r="G2243" s="20">
        <f t="shared" si="35"/>
        <v>385846.74</v>
      </c>
    </row>
    <row r="2244" spans="2:7" ht="28.5" outlineLevel="1" x14ac:dyDescent="0.25">
      <c r="B2244" s="90" t="s">
        <v>527</v>
      </c>
      <c r="C2244" s="94" t="s">
        <v>5689</v>
      </c>
      <c r="D2244" s="93" t="s">
        <v>3288</v>
      </c>
      <c r="E2244" s="123">
        <v>128</v>
      </c>
      <c r="F2244" s="20">
        <v>3297.95</v>
      </c>
      <c r="G2244" s="20">
        <f t="shared" si="35"/>
        <v>422137.59999999998</v>
      </c>
    </row>
    <row r="2245" spans="2:7" ht="28.5" outlineLevel="1" x14ac:dyDescent="0.25">
      <c r="B2245" s="90" t="s">
        <v>528</v>
      </c>
      <c r="C2245" s="94" t="s">
        <v>5690</v>
      </c>
      <c r="D2245" s="93" t="s">
        <v>3288</v>
      </c>
      <c r="E2245" s="123">
        <v>48</v>
      </c>
      <c r="F2245" s="20">
        <v>3476.26</v>
      </c>
      <c r="G2245" s="20">
        <f t="shared" si="35"/>
        <v>166860.48000000001</v>
      </c>
    </row>
    <row r="2246" spans="2:7" outlineLevel="1" x14ac:dyDescent="0.25">
      <c r="B2246" s="90" t="s">
        <v>529</v>
      </c>
      <c r="C2246" s="103" t="s">
        <v>3800</v>
      </c>
      <c r="D2246" s="88"/>
      <c r="E2246" s="137"/>
      <c r="F2246" s="88"/>
      <c r="G2246" s="20">
        <f t="shared" si="35"/>
        <v>0</v>
      </c>
    </row>
    <row r="2247" spans="2:7" ht="42.75" outlineLevel="1" x14ac:dyDescent="0.2">
      <c r="B2247" s="90" t="s">
        <v>530</v>
      </c>
      <c r="C2247" s="103" t="s">
        <v>3888</v>
      </c>
      <c r="D2247" s="91"/>
      <c r="E2247" s="123"/>
      <c r="F2247" s="126"/>
      <c r="G2247" s="20">
        <f t="shared" si="35"/>
        <v>0</v>
      </c>
    </row>
    <row r="2248" spans="2:7" outlineLevel="1" x14ac:dyDescent="0.2">
      <c r="B2248" s="90" t="s">
        <v>531</v>
      </c>
      <c r="C2248" s="103" t="s">
        <v>3801</v>
      </c>
      <c r="D2248" s="90"/>
      <c r="E2248" s="123"/>
      <c r="F2248" s="126"/>
      <c r="G2248" s="20">
        <f t="shared" si="35"/>
        <v>0</v>
      </c>
    </row>
    <row r="2249" spans="2:7" ht="42.75" outlineLevel="1" x14ac:dyDescent="0.25">
      <c r="B2249" s="90" t="s">
        <v>532</v>
      </c>
      <c r="C2249" s="94" t="s">
        <v>5691</v>
      </c>
      <c r="D2249" s="23" t="s">
        <v>3287</v>
      </c>
      <c r="E2249" s="123">
        <v>123.2</v>
      </c>
      <c r="F2249" s="20">
        <v>38141.07</v>
      </c>
      <c r="G2249" s="20">
        <f t="shared" si="35"/>
        <v>4698979.82</v>
      </c>
    </row>
    <row r="2250" spans="2:7" ht="42.75" outlineLevel="1" x14ac:dyDescent="0.25">
      <c r="B2250" s="90" t="s">
        <v>533</v>
      </c>
      <c r="C2250" s="28" t="s">
        <v>5692</v>
      </c>
      <c r="D2250" s="23" t="s">
        <v>3287</v>
      </c>
      <c r="E2250" s="123">
        <v>217.14</v>
      </c>
      <c r="F2250" s="20">
        <v>25470.68</v>
      </c>
      <c r="G2250" s="20">
        <f t="shared" si="35"/>
        <v>5530703.46</v>
      </c>
    </row>
    <row r="2251" spans="2:7" ht="42.75" outlineLevel="1" x14ac:dyDescent="0.25">
      <c r="B2251" s="90" t="s">
        <v>534</v>
      </c>
      <c r="C2251" s="28" t="s">
        <v>5693</v>
      </c>
      <c r="D2251" s="23" t="s">
        <v>3287</v>
      </c>
      <c r="E2251" s="123">
        <v>100.7</v>
      </c>
      <c r="F2251" s="20">
        <v>67855.81</v>
      </c>
      <c r="G2251" s="20">
        <f t="shared" si="35"/>
        <v>6833080.0700000003</v>
      </c>
    </row>
    <row r="2252" spans="2:7" ht="42.75" outlineLevel="1" x14ac:dyDescent="0.25">
      <c r="B2252" s="90" t="s">
        <v>535</v>
      </c>
      <c r="C2252" s="28" t="s">
        <v>5694</v>
      </c>
      <c r="D2252" s="23" t="s">
        <v>3287</v>
      </c>
      <c r="E2252" s="123">
        <v>166.71</v>
      </c>
      <c r="F2252" s="20">
        <v>90626.93</v>
      </c>
      <c r="G2252" s="20">
        <f t="shared" si="35"/>
        <v>15108415.5</v>
      </c>
    </row>
    <row r="2253" spans="2:7" ht="57" outlineLevel="1" x14ac:dyDescent="0.25">
      <c r="B2253" s="90" t="s">
        <v>536</v>
      </c>
      <c r="C2253" s="28" t="s">
        <v>5695</v>
      </c>
      <c r="D2253" s="23" t="s">
        <v>3287</v>
      </c>
      <c r="E2253" s="123">
        <v>83.83</v>
      </c>
      <c r="F2253" s="20">
        <v>50891.32</v>
      </c>
      <c r="G2253" s="20">
        <f t="shared" si="35"/>
        <v>4266219.3600000003</v>
      </c>
    </row>
    <row r="2254" spans="2:7" ht="57" outlineLevel="1" x14ac:dyDescent="0.25">
      <c r="B2254" s="90" t="s">
        <v>537</v>
      </c>
      <c r="C2254" s="28" t="s">
        <v>5696</v>
      </c>
      <c r="D2254" s="23" t="s">
        <v>3287</v>
      </c>
      <c r="E2254" s="123">
        <v>21.76</v>
      </c>
      <c r="F2254" s="20">
        <v>50419.78</v>
      </c>
      <c r="G2254" s="20">
        <f t="shared" si="35"/>
        <v>1097134.4099999999</v>
      </c>
    </row>
    <row r="2255" spans="2:7" ht="42.75" outlineLevel="1" x14ac:dyDescent="0.25">
      <c r="B2255" s="90" t="s">
        <v>538</v>
      </c>
      <c r="C2255" s="94" t="s">
        <v>5697</v>
      </c>
      <c r="D2255" s="102" t="s">
        <v>2340</v>
      </c>
      <c r="E2255" s="123">
        <v>252.3</v>
      </c>
      <c r="F2255" s="20">
        <v>1108.53</v>
      </c>
      <c r="G2255" s="20">
        <f t="shared" si="35"/>
        <v>279682.12</v>
      </c>
    </row>
    <row r="2256" spans="2:7" ht="42.75" outlineLevel="1" x14ac:dyDescent="0.25">
      <c r="B2256" s="90" t="s">
        <v>539</v>
      </c>
      <c r="C2256" s="28" t="s">
        <v>5698</v>
      </c>
      <c r="D2256" s="102" t="s">
        <v>2340</v>
      </c>
      <c r="E2256" s="123">
        <v>538.96</v>
      </c>
      <c r="F2256" s="20">
        <v>882.2</v>
      </c>
      <c r="G2256" s="20">
        <f t="shared" si="35"/>
        <v>475470.51</v>
      </c>
    </row>
    <row r="2257" spans="2:7" outlineLevel="1" x14ac:dyDescent="0.25">
      <c r="B2257" s="90" t="s">
        <v>540</v>
      </c>
      <c r="C2257" s="103" t="s">
        <v>3802</v>
      </c>
      <c r="D2257" s="90"/>
      <c r="E2257" s="123"/>
      <c r="F2257" s="20"/>
      <c r="G2257" s="20">
        <f t="shared" si="35"/>
        <v>0</v>
      </c>
    </row>
    <row r="2258" spans="2:7" ht="42.75" outlineLevel="1" x14ac:dyDescent="0.25">
      <c r="B2258" s="90" t="s">
        <v>541</v>
      </c>
      <c r="C2258" s="94" t="s">
        <v>5699</v>
      </c>
      <c r="D2258" s="23" t="s">
        <v>3287</v>
      </c>
      <c r="E2258" s="123">
        <v>61.62</v>
      </c>
      <c r="F2258" s="20">
        <v>38044.75</v>
      </c>
      <c r="G2258" s="20">
        <f t="shared" si="35"/>
        <v>2344317.5</v>
      </c>
    </row>
    <row r="2259" spans="2:7" ht="42.75" outlineLevel="1" x14ac:dyDescent="0.25">
      <c r="B2259" s="90" t="s">
        <v>542</v>
      </c>
      <c r="C2259" s="28" t="s">
        <v>5700</v>
      </c>
      <c r="D2259" s="23" t="s">
        <v>3287</v>
      </c>
      <c r="E2259" s="123">
        <v>108.57</v>
      </c>
      <c r="F2259" s="20">
        <v>24962.2</v>
      </c>
      <c r="G2259" s="20">
        <f t="shared" si="35"/>
        <v>2710146.05</v>
      </c>
    </row>
    <row r="2260" spans="2:7" ht="42.75" outlineLevel="1" x14ac:dyDescent="0.25">
      <c r="B2260" s="90" t="s">
        <v>543</v>
      </c>
      <c r="C2260" s="28" t="s">
        <v>5701</v>
      </c>
      <c r="D2260" s="23" t="s">
        <v>3287</v>
      </c>
      <c r="E2260" s="123">
        <v>48.08</v>
      </c>
      <c r="F2260" s="20">
        <v>67847.06</v>
      </c>
      <c r="G2260" s="20">
        <f t="shared" si="35"/>
        <v>3262086.64</v>
      </c>
    </row>
    <row r="2261" spans="2:7" ht="42.75" outlineLevel="1" x14ac:dyDescent="0.25">
      <c r="B2261" s="90" t="s">
        <v>544</v>
      </c>
      <c r="C2261" s="28" t="s">
        <v>5702</v>
      </c>
      <c r="D2261" s="23" t="s">
        <v>3287</v>
      </c>
      <c r="E2261" s="123">
        <v>90.96</v>
      </c>
      <c r="F2261" s="20">
        <v>92303.67</v>
      </c>
      <c r="G2261" s="20">
        <f t="shared" si="35"/>
        <v>8395941.8200000003</v>
      </c>
    </row>
    <row r="2262" spans="2:7" ht="57" outlineLevel="1" x14ac:dyDescent="0.25">
      <c r="B2262" s="90" t="s">
        <v>545</v>
      </c>
      <c r="C2262" s="28" t="s">
        <v>5703</v>
      </c>
      <c r="D2262" s="23" t="s">
        <v>3287</v>
      </c>
      <c r="E2262" s="123">
        <v>17.47</v>
      </c>
      <c r="F2262" s="20">
        <v>50586.46</v>
      </c>
      <c r="G2262" s="20">
        <f t="shared" si="35"/>
        <v>883745.46</v>
      </c>
    </row>
    <row r="2263" spans="2:7" ht="42.75" outlineLevel="1" x14ac:dyDescent="0.25">
      <c r="B2263" s="90" t="s">
        <v>546</v>
      </c>
      <c r="C2263" s="94" t="s">
        <v>5704</v>
      </c>
      <c r="D2263" s="102" t="s">
        <v>2340</v>
      </c>
      <c r="E2263" s="123">
        <v>126.1</v>
      </c>
      <c r="F2263" s="20">
        <v>1108.6099999999999</v>
      </c>
      <c r="G2263" s="20">
        <f t="shared" si="35"/>
        <v>139795.72</v>
      </c>
    </row>
    <row r="2264" spans="2:7" ht="57" outlineLevel="1" x14ac:dyDescent="0.25">
      <c r="B2264" s="90" t="s">
        <v>547</v>
      </c>
      <c r="C2264" s="28" t="s">
        <v>5705</v>
      </c>
      <c r="D2264" s="102" t="s">
        <v>2340</v>
      </c>
      <c r="E2264" s="123">
        <v>431.09</v>
      </c>
      <c r="F2264" s="20">
        <v>861.38</v>
      </c>
      <c r="G2264" s="20">
        <f t="shared" si="35"/>
        <v>371332.3</v>
      </c>
    </row>
    <row r="2265" spans="2:7" outlineLevel="1" x14ac:dyDescent="0.25">
      <c r="B2265" s="90" t="s">
        <v>548</v>
      </c>
      <c r="C2265" s="63" t="s">
        <v>1500</v>
      </c>
      <c r="D2265" s="90"/>
      <c r="E2265" s="123"/>
      <c r="F2265" s="20"/>
      <c r="G2265" s="20">
        <f t="shared" si="35"/>
        <v>0</v>
      </c>
    </row>
    <row r="2266" spans="2:7" ht="42.75" outlineLevel="1" x14ac:dyDescent="0.25">
      <c r="B2266" s="90" t="s">
        <v>549</v>
      </c>
      <c r="C2266" s="28" t="s">
        <v>5706</v>
      </c>
      <c r="D2266" s="23" t="s">
        <v>2757</v>
      </c>
      <c r="E2266" s="123">
        <v>26</v>
      </c>
      <c r="F2266" s="20">
        <v>66600.160000000003</v>
      </c>
      <c r="G2266" s="20">
        <f t="shared" si="35"/>
        <v>1731604.16</v>
      </c>
    </row>
    <row r="2267" spans="2:7" ht="42.75" outlineLevel="1" x14ac:dyDescent="0.25">
      <c r="B2267" s="90" t="s">
        <v>550</v>
      </c>
      <c r="C2267" s="28" t="s">
        <v>5707</v>
      </c>
      <c r="D2267" s="23" t="s">
        <v>2757</v>
      </c>
      <c r="E2267" s="123">
        <v>26</v>
      </c>
      <c r="F2267" s="20">
        <v>93614.25</v>
      </c>
      <c r="G2267" s="20">
        <f t="shared" si="35"/>
        <v>2433970.5</v>
      </c>
    </row>
    <row r="2268" spans="2:7" ht="42.75" outlineLevel="1" x14ac:dyDescent="0.25">
      <c r="B2268" s="90" t="s">
        <v>551</v>
      </c>
      <c r="C2268" s="28" t="s">
        <v>5708</v>
      </c>
      <c r="D2268" s="23" t="s">
        <v>2757</v>
      </c>
      <c r="E2268" s="123">
        <v>32</v>
      </c>
      <c r="F2268" s="20">
        <v>2144.58</v>
      </c>
      <c r="G2268" s="20">
        <f t="shared" si="35"/>
        <v>68626.559999999998</v>
      </c>
    </row>
    <row r="2269" spans="2:7" ht="42.75" outlineLevel="1" x14ac:dyDescent="0.25">
      <c r="B2269" s="90" t="s">
        <v>552</v>
      </c>
      <c r="C2269" s="28" t="s">
        <v>5709</v>
      </c>
      <c r="D2269" s="23" t="s">
        <v>2757</v>
      </c>
      <c r="E2269" s="123">
        <v>13</v>
      </c>
      <c r="F2269" s="20">
        <v>548364.52</v>
      </c>
      <c r="G2269" s="20">
        <f t="shared" si="35"/>
        <v>7128738.7599999998</v>
      </c>
    </row>
    <row r="2270" spans="2:7" ht="42.75" outlineLevel="1" x14ac:dyDescent="0.25">
      <c r="B2270" s="90" t="s">
        <v>553</v>
      </c>
      <c r="C2270" s="94" t="s">
        <v>5710</v>
      </c>
      <c r="D2270" s="23" t="s">
        <v>2757</v>
      </c>
      <c r="E2270" s="123">
        <v>13</v>
      </c>
      <c r="F2270" s="20">
        <v>1379182.15</v>
      </c>
      <c r="G2270" s="20">
        <f t="shared" si="35"/>
        <v>17929367.949999999</v>
      </c>
    </row>
    <row r="2271" spans="2:7" ht="57" outlineLevel="1" x14ac:dyDescent="0.25">
      <c r="B2271" s="90" t="s">
        <v>554</v>
      </c>
      <c r="C2271" s="28" t="s">
        <v>5711</v>
      </c>
      <c r="D2271" s="23" t="s">
        <v>3287</v>
      </c>
      <c r="E2271" s="123">
        <v>284.89999999999998</v>
      </c>
      <c r="F2271" s="20">
        <v>54905.5</v>
      </c>
      <c r="G2271" s="20">
        <f t="shared" si="35"/>
        <v>15642576.949999999</v>
      </c>
    </row>
    <row r="2272" spans="2:7" ht="42.75" outlineLevel="1" x14ac:dyDescent="0.25">
      <c r="B2272" s="90" t="s">
        <v>555</v>
      </c>
      <c r="C2272" s="28" t="s">
        <v>5712</v>
      </c>
      <c r="D2272" s="102" t="s">
        <v>2340</v>
      </c>
      <c r="E2272" s="123">
        <v>3449</v>
      </c>
      <c r="F2272" s="20">
        <v>907.31</v>
      </c>
      <c r="G2272" s="20">
        <f t="shared" si="35"/>
        <v>3129312.19</v>
      </c>
    </row>
    <row r="2273" spans="2:7" outlineLevel="1" x14ac:dyDescent="0.25">
      <c r="B2273" s="90" t="s">
        <v>556</v>
      </c>
      <c r="C2273" s="63" t="s">
        <v>1501</v>
      </c>
      <c r="D2273" s="90"/>
      <c r="E2273" s="123"/>
      <c r="F2273" s="20"/>
      <c r="G2273" s="20">
        <f t="shared" si="35"/>
        <v>0</v>
      </c>
    </row>
    <row r="2274" spans="2:7" ht="42.75" outlineLevel="1" x14ac:dyDescent="0.25">
      <c r="B2274" s="90" t="s">
        <v>557</v>
      </c>
      <c r="C2274" s="94" t="s">
        <v>5713</v>
      </c>
      <c r="D2274" s="102" t="s">
        <v>2340</v>
      </c>
      <c r="E2274" s="123">
        <v>1354</v>
      </c>
      <c r="F2274" s="20">
        <v>2838.81</v>
      </c>
      <c r="G2274" s="20">
        <f t="shared" si="35"/>
        <v>3843748.74</v>
      </c>
    </row>
    <row r="2275" spans="2:7" ht="57" outlineLevel="1" x14ac:dyDescent="0.25">
      <c r="B2275" s="90" t="s">
        <v>558</v>
      </c>
      <c r="C2275" s="28" t="s">
        <v>5714</v>
      </c>
      <c r="D2275" s="102" t="s">
        <v>2340</v>
      </c>
      <c r="E2275" s="123">
        <v>1108.4000000000001</v>
      </c>
      <c r="F2275" s="20">
        <v>1034.23</v>
      </c>
      <c r="G2275" s="20">
        <f t="shared" si="35"/>
        <v>1146340.53</v>
      </c>
    </row>
    <row r="2276" spans="2:7" ht="57" outlineLevel="1" x14ac:dyDescent="0.25">
      <c r="B2276" s="90" t="s">
        <v>559</v>
      </c>
      <c r="C2276" s="101" t="s">
        <v>5715</v>
      </c>
      <c r="D2276" s="102" t="s">
        <v>2340</v>
      </c>
      <c r="E2276" s="123">
        <v>1128.4000000000001</v>
      </c>
      <c r="F2276" s="20">
        <v>776.8</v>
      </c>
      <c r="G2276" s="20">
        <f t="shared" si="35"/>
        <v>876541.12</v>
      </c>
    </row>
    <row r="2277" spans="2:7" ht="57" outlineLevel="1" x14ac:dyDescent="0.25">
      <c r="B2277" s="90" t="s">
        <v>560</v>
      </c>
      <c r="C2277" s="28" t="s">
        <v>5716</v>
      </c>
      <c r="D2277" s="102" t="s">
        <v>2340</v>
      </c>
      <c r="E2277" s="123">
        <v>138.55000000000001</v>
      </c>
      <c r="F2277" s="20">
        <v>1473</v>
      </c>
      <c r="G2277" s="20">
        <f t="shared" si="35"/>
        <v>204084.15</v>
      </c>
    </row>
    <row r="2278" spans="2:7" ht="42.75" outlineLevel="1" x14ac:dyDescent="0.25">
      <c r="B2278" s="90" t="s">
        <v>561</v>
      </c>
      <c r="C2278" s="28" t="s">
        <v>5717</v>
      </c>
      <c r="D2278" s="93" t="s">
        <v>3288</v>
      </c>
      <c r="E2278" s="123">
        <v>400.08</v>
      </c>
      <c r="F2278" s="20">
        <v>224.89</v>
      </c>
      <c r="G2278" s="20">
        <f t="shared" si="35"/>
        <v>89973.99</v>
      </c>
    </row>
    <row r="2279" spans="2:7" ht="42.75" outlineLevel="1" x14ac:dyDescent="0.25">
      <c r="B2279" s="90" t="s">
        <v>562</v>
      </c>
      <c r="C2279" s="28" t="s">
        <v>5718</v>
      </c>
      <c r="D2279" s="93" t="s">
        <v>3288</v>
      </c>
      <c r="E2279" s="123">
        <v>100.2</v>
      </c>
      <c r="F2279" s="20">
        <v>2076.04</v>
      </c>
      <c r="G2279" s="20">
        <f t="shared" si="35"/>
        <v>208019.21</v>
      </c>
    </row>
    <row r="2280" spans="2:7" ht="57" outlineLevel="1" x14ac:dyDescent="0.25">
      <c r="B2280" s="90" t="s">
        <v>563</v>
      </c>
      <c r="C2280" s="28" t="s">
        <v>5719</v>
      </c>
      <c r="D2280" s="93" t="s">
        <v>3288</v>
      </c>
      <c r="E2280" s="123">
        <v>132.02000000000001</v>
      </c>
      <c r="F2280" s="20">
        <v>10762.01</v>
      </c>
      <c r="G2280" s="20">
        <f t="shared" si="35"/>
        <v>1420800.56</v>
      </c>
    </row>
    <row r="2281" spans="2:7" ht="71.25" outlineLevel="1" x14ac:dyDescent="0.25">
      <c r="B2281" s="90" t="s">
        <v>564</v>
      </c>
      <c r="C2281" s="28" t="s">
        <v>5720</v>
      </c>
      <c r="D2281" s="93" t="s">
        <v>3288</v>
      </c>
      <c r="E2281" s="123">
        <v>132.02000000000001</v>
      </c>
      <c r="F2281" s="20">
        <v>12291.47</v>
      </c>
      <c r="G2281" s="20">
        <f t="shared" si="35"/>
        <v>1622719.87</v>
      </c>
    </row>
    <row r="2282" spans="2:7" ht="42.75" outlineLevel="1" x14ac:dyDescent="0.25">
      <c r="B2282" s="90" t="s">
        <v>565</v>
      </c>
      <c r="C2282" s="94" t="s">
        <v>5721</v>
      </c>
      <c r="D2282" s="23" t="s">
        <v>2339</v>
      </c>
      <c r="E2282" s="123">
        <v>63.81</v>
      </c>
      <c r="F2282" s="20">
        <v>5932.31</v>
      </c>
      <c r="G2282" s="20">
        <f t="shared" si="35"/>
        <v>378540.7</v>
      </c>
    </row>
    <row r="2283" spans="2:7" ht="57" outlineLevel="1" x14ac:dyDescent="0.25">
      <c r="B2283" s="90" t="s">
        <v>566</v>
      </c>
      <c r="C2283" s="28" t="s">
        <v>5722</v>
      </c>
      <c r="D2283" s="93" t="s">
        <v>3288</v>
      </c>
      <c r="E2283" s="123">
        <v>76</v>
      </c>
      <c r="F2283" s="20">
        <v>129942.02</v>
      </c>
      <c r="G2283" s="20">
        <f t="shared" si="35"/>
        <v>9875593.5199999996</v>
      </c>
    </row>
    <row r="2284" spans="2:7" ht="42.75" outlineLevel="1" x14ac:dyDescent="0.25">
      <c r="B2284" s="90" t="s">
        <v>567</v>
      </c>
      <c r="C2284" s="28" t="s">
        <v>5723</v>
      </c>
      <c r="D2284" s="93" t="s">
        <v>3288</v>
      </c>
      <c r="E2284" s="123">
        <v>63.81</v>
      </c>
      <c r="F2284" s="20">
        <v>746.35</v>
      </c>
      <c r="G2284" s="20">
        <f t="shared" si="35"/>
        <v>47624.59</v>
      </c>
    </row>
    <row r="2285" spans="2:7" ht="57" outlineLevel="1" x14ac:dyDescent="0.25">
      <c r="B2285" s="90" t="s">
        <v>568</v>
      </c>
      <c r="C2285" s="28" t="s">
        <v>5724</v>
      </c>
      <c r="D2285" s="93" t="s">
        <v>3288</v>
      </c>
      <c r="E2285" s="123">
        <v>92.4</v>
      </c>
      <c r="F2285" s="20">
        <v>4086.5</v>
      </c>
      <c r="G2285" s="20">
        <f t="shared" si="35"/>
        <v>377592.6</v>
      </c>
    </row>
    <row r="2286" spans="2:7" outlineLevel="1" x14ac:dyDescent="0.25">
      <c r="B2286" s="90" t="s">
        <v>569</v>
      </c>
      <c r="C2286" s="63" t="s">
        <v>2686</v>
      </c>
      <c r="D2286" s="22"/>
      <c r="E2286" s="123"/>
      <c r="F2286" s="20"/>
      <c r="G2286" s="20">
        <f t="shared" si="35"/>
        <v>0</v>
      </c>
    </row>
    <row r="2287" spans="2:7" ht="42.75" outlineLevel="1" x14ac:dyDescent="0.25">
      <c r="B2287" s="90" t="s">
        <v>570</v>
      </c>
      <c r="C2287" s="28" t="s">
        <v>5725</v>
      </c>
      <c r="D2287" s="23" t="s">
        <v>3287</v>
      </c>
      <c r="E2287" s="123">
        <v>23.94</v>
      </c>
      <c r="F2287" s="20">
        <v>28994.79</v>
      </c>
      <c r="G2287" s="20">
        <f t="shared" si="35"/>
        <v>694135.27</v>
      </c>
    </row>
    <row r="2288" spans="2:7" ht="42.75" outlineLevel="1" x14ac:dyDescent="0.25">
      <c r="B2288" s="90" t="s">
        <v>571</v>
      </c>
      <c r="C2288" s="28" t="s">
        <v>5726</v>
      </c>
      <c r="D2288" s="23" t="s">
        <v>3287</v>
      </c>
      <c r="E2288" s="123">
        <v>257.60000000000002</v>
      </c>
      <c r="F2288" s="20">
        <v>49568.25</v>
      </c>
      <c r="G2288" s="20">
        <f t="shared" si="35"/>
        <v>12768781.199999999</v>
      </c>
    </row>
    <row r="2289" spans="2:7" ht="57" outlineLevel="1" x14ac:dyDescent="0.25">
      <c r="B2289" s="90" t="s">
        <v>572</v>
      </c>
      <c r="C2289" s="28" t="s">
        <v>5727</v>
      </c>
      <c r="D2289" s="102" t="s">
        <v>2340</v>
      </c>
      <c r="E2289" s="123">
        <v>360</v>
      </c>
      <c r="F2289" s="20">
        <v>4496.62</v>
      </c>
      <c r="G2289" s="20">
        <f t="shared" si="35"/>
        <v>1618783.2</v>
      </c>
    </row>
    <row r="2290" spans="2:7" ht="42.75" outlineLevel="1" x14ac:dyDescent="0.25">
      <c r="B2290" s="90" t="s">
        <v>573</v>
      </c>
      <c r="C2290" s="28" t="s">
        <v>5728</v>
      </c>
      <c r="D2290" s="102" t="s">
        <v>2340</v>
      </c>
      <c r="E2290" s="123">
        <v>49.28</v>
      </c>
      <c r="F2290" s="20">
        <v>2202.1799999999998</v>
      </c>
      <c r="G2290" s="20">
        <f t="shared" si="35"/>
        <v>108523.43</v>
      </c>
    </row>
    <row r="2291" spans="2:7" ht="42.75" outlineLevel="1" x14ac:dyDescent="0.25">
      <c r="B2291" s="90" t="s">
        <v>574</v>
      </c>
      <c r="C2291" s="28" t="s">
        <v>5729</v>
      </c>
      <c r="D2291" s="102" t="s">
        <v>2340</v>
      </c>
      <c r="E2291" s="123">
        <v>9.6</v>
      </c>
      <c r="F2291" s="20">
        <v>24721.599999999999</v>
      </c>
      <c r="G2291" s="20">
        <f t="shared" si="35"/>
        <v>237327.35999999999</v>
      </c>
    </row>
    <row r="2292" spans="2:7" ht="42.75" outlineLevel="1" x14ac:dyDescent="0.25">
      <c r="B2292" s="90" t="s">
        <v>575</v>
      </c>
      <c r="C2292" s="28" t="s">
        <v>5730</v>
      </c>
      <c r="D2292" s="102" t="s">
        <v>2340</v>
      </c>
      <c r="E2292" s="123">
        <v>9.1999999999999993</v>
      </c>
      <c r="F2292" s="20">
        <v>830.85</v>
      </c>
      <c r="G2292" s="20">
        <f t="shared" si="35"/>
        <v>7643.82</v>
      </c>
    </row>
    <row r="2293" spans="2:7" outlineLevel="1" x14ac:dyDescent="0.25">
      <c r="B2293" s="90" t="s">
        <v>576</v>
      </c>
      <c r="C2293" s="63" t="s">
        <v>1197</v>
      </c>
      <c r="D2293" s="90"/>
      <c r="E2293" s="123"/>
      <c r="F2293" s="20"/>
      <c r="G2293" s="20">
        <f t="shared" si="35"/>
        <v>0</v>
      </c>
    </row>
    <row r="2294" spans="2:7" ht="42.75" outlineLevel="1" x14ac:dyDescent="0.25">
      <c r="B2294" s="90" t="s">
        <v>577</v>
      </c>
      <c r="C2294" s="28" t="s">
        <v>5734</v>
      </c>
      <c r="D2294" s="23" t="s">
        <v>3287</v>
      </c>
      <c r="E2294" s="123">
        <v>58.4</v>
      </c>
      <c r="F2294" s="20">
        <v>67874.94</v>
      </c>
      <c r="G2294" s="20">
        <f t="shared" si="35"/>
        <v>3963896.5</v>
      </c>
    </row>
    <row r="2295" spans="2:7" ht="57" outlineLevel="1" x14ac:dyDescent="0.25">
      <c r="B2295" s="90" t="s">
        <v>578</v>
      </c>
      <c r="C2295" s="28" t="s">
        <v>5735</v>
      </c>
      <c r="D2295" s="23" t="s">
        <v>3287</v>
      </c>
      <c r="E2295" s="123">
        <v>11386</v>
      </c>
      <c r="F2295" s="20">
        <v>1377.76</v>
      </c>
      <c r="G2295" s="20">
        <f t="shared" si="35"/>
        <v>15687175.359999999</v>
      </c>
    </row>
    <row r="2296" spans="2:7" ht="57" outlineLevel="1" x14ac:dyDescent="0.25">
      <c r="B2296" s="90" t="s">
        <v>579</v>
      </c>
      <c r="C2296" s="28" t="s">
        <v>5736</v>
      </c>
      <c r="D2296" s="102" t="s">
        <v>2340</v>
      </c>
      <c r="E2296" s="123">
        <v>825</v>
      </c>
      <c r="F2296" s="20">
        <v>5056.43</v>
      </c>
      <c r="G2296" s="20">
        <f t="shared" si="35"/>
        <v>4171554.75</v>
      </c>
    </row>
    <row r="2297" spans="2:7" ht="57" outlineLevel="1" x14ac:dyDescent="0.25">
      <c r="B2297" s="90" t="s">
        <v>580</v>
      </c>
      <c r="C2297" s="28" t="s">
        <v>5737</v>
      </c>
      <c r="D2297" s="102" t="s">
        <v>2340</v>
      </c>
      <c r="E2297" s="123">
        <v>10895</v>
      </c>
      <c r="F2297" s="20">
        <v>649.01</v>
      </c>
      <c r="G2297" s="20">
        <f t="shared" si="35"/>
        <v>7070963.9500000002</v>
      </c>
    </row>
    <row r="2298" spans="2:7" ht="42.75" outlineLevel="1" x14ac:dyDescent="0.25">
      <c r="B2298" s="90" t="s">
        <v>581</v>
      </c>
      <c r="C2298" s="28" t="s">
        <v>5738</v>
      </c>
      <c r="D2298" s="23" t="s">
        <v>3287</v>
      </c>
      <c r="E2298" s="123">
        <v>6.98</v>
      </c>
      <c r="F2298" s="20">
        <v>16041.86</v>
      </c>
      <c r="G2298" s="20">
        <f t="shared" si="35"/>
        <v>111972.18</v>
      </c>
    </row>
    <row r="2299" spans="2:7" ht="42.75" outlineLevel="1" x14ac:dyDescent="0.25">
      <c r="B2299" s="90" t="s">
        <v>582</v>
      </c>
      <c r="C2299" s="94" t="s">
        <v>5739</v>
      </c>
      <c r="D2299" s="102" t="s">
        <v>2340</v>
      </c>
      <c r="E2299" s="123">
        <v>252.3</v>
      </c>
      <c r="F2299" s="20">
        <v>1108.53</v>
      </c>
      <c r="G2299" s="20">
        <f t="shared" ref="G2299:G2362" si="36">E2299*F2299</f>
        <v>279682.12</v>
      </c>
    </row>
    <row r="2300" spans="2:7" outlineLevel="1" x14ac:dyDescent="0.25">
      <c r="B2300" s="90" t="s">
        <v>583</v>
      </c>
      <c r="C2300" s="63" t="s">
        <v>623</v>
      </c>
      <c r="D2300" s="90"/>
      <c r="E2300" s="123"/>
      <c r="F2300" s="20"/>
      <c r="G2300" s="20">
        <f t="shared" si="36"/>
        <v>0</v>
      </c>
    </row>
    <row r="2301" spans="2:7" ht="42.75" outlineLevel="1" x14ac:dyDescent="0.25">
      <c r="B2301" s="90" t="s">
        <v>584</v>
      </c>
      <c r="C2301" s="94" t="s">
        <v>5731</v>
      </c>
      <c r="D2301" s="23" t="s">
        <v>2757</v>
      </c>
      <c r="E2301" s="123">
        <v>2</v>
      </c>
      <c r="F2301" s="20">
        <v>51727.87</v>
      </c>
      <c r="G2301" s="20">
        <f t="shared" si="36"/>
        <v>103455.74</v>
      </c>
    </row>
    <row r="2302" spans="2:7" ht="42.75" outlineLevel="1" x14ac:dyDescent="0.25">
      <c r="B2302" s="90" t="s">
        <v>585</v>
      </c>
      <c r="C2302" s="28" t="s">
        <v>5732</v>
      </c>
      <c r="D2302" s="23" t="s">
        <v>3287</v>
      </c>
      <c r="E2302" s="123">
        <v>5.4560000000000004</v>
      </c>
      <c r="F2302" s="20">
        <v>78913.820000000007</v>
      </c>
      <c r="G2302" s="20">
        <f t="shared" si="36"/>
        <v>430553.8</v>
      </c>
    </row>
    <row r="2303" spans="2:7" ht="42.75" outlineLevel="1" x14ac:dyDescent="0.25">
      <c r="B2303" s="90" t="s">
        <v>586</v>
      </c>
      <c r="C2303" s="28" t="s">
        <v>5733</v>
      </c>
      <c r="D2303" s="23" t="s">
        <v>3287</v>
      </c>
      <c r="E2303" s="123">
        <v>4.7359999999999998</v>
      </c>
      <c r="F2303" s="20">
        <v>66403.509999999995</v>
      </c>
      <c r="G2303" s="20">
        <f t="shared" si="36"/>
        <v>314487.02</v>
      </c>
    </row>
    <row r="2304" spans="2:7" outlineLevel="1" x14ac:dyDescent="0.25">
      <c r="B2304" s="90" t="s">
        <v>587</v>
      </c>
      <c r="C2304" s="103" t="s">
        <v>624</v>
      </c>
      <c r="D2304" s="90"/>
      <c r="E2304" s="123"/>
      <c r="F2304" s="20"/>
      <c r="G2304" s="20">
        <f t="shared" si="36"/>
        <v>0</v>
      </c>
    </row>
    <row r="2305" spans="2:7" ht="42.75" outlineLevel="1" x14ac:dyDescent="0.25">
      <c r="B2305" s="90" t="s">
        <v>588</v>
      </c>
      <c r="C2305" s="101" t="s">
        <v>5740</v>
      </c>
      <c r="D2305" s="23" t="s">
        <v>3287</v>
      </c>
      <c r="E2305" s="123">
        <v>41.040999999999997</v>
      </c>
      <c r="F2305" s="20">
        <v>30307.75</v>
      </c>
      <c r="G2305" s="20">
        <f t="shared" si="36"/>
        <v>1243860.3700000001</v>
      </c>
    </row>
    <row r="2306" spans="2:7" ht="42.75" outlineLevel="1" x14ac:dyDescent="0.25">
      <c r="B2306" s="90" t="s">
        <v>589</v>
      </c>
      <c r="C2306" s="94" t="s">
        <v>5741</v>
      </c>
      <c r="D2306" s="91" t="s">
        <v>1124</v>
      </c>
      <c r="E2306" s="123">
        <v>3.22</v>
      </c>
      <c r="F2306" s="20">
        <v>158196.15</v>
      </c>
      <c r="G2306" s="20">
        <f t="shared" si="36"/>
        <v>509391.6</v>
      </c>
    </row>
    <row r="2307" spans="2:7" ht="42.75" outlineLevel="1" x14ac:dyDescent="0.25">
      <c r="B2307" s="90" t="s">
        <v>590</v>
      </c>
      <c r="C2307" s="94" t="s">
        <v>5742</v>
      </c>
      <c r="D2307" s="102" t="s">
        <v>2340</v>
      </c>
      <c r="E2307" s="123">
        <v>83.46</v>
      </c>
      <c r="F2307" s="20">
        <v>1108.5899999999999</v>
      </c>
      <c r="G2307" s="20">
        <f t="shared" si="36"/>
        <v>92522.92</v>
      </c>
    </row>
    <row r="2308" spans="2:7" ht="42.75" outlineLevel="1" x14ac:dyDescent="0.25">
      <c r="B2308" s="90" t="s">
        <v>591</v>
      </c>
      <c r="C2308" s="94" t="s">
        <v>5743</v>
      </c>
      <c r="D2308" s="102" t="s">
        <v>2340</v>
      </c>
      <c r="E2308" s="123">
        <v>92.68</v>
      </c>
      <c r="F2308" s="20">
        <v>827.83</v>
      </c>
      <c r="G2308" s="20">
        <f t="shared" si="36"/>
        <v>76723.28</v>
      </c>
    </row>
    <row r="2309" spans="2:7" outlineLevel="1" x14ac:dyDescent="0.2">
      <c r="B2309" s="90" t="s">
        <v>592</v>
      </c>
      <c r="C2309" s="103" t="s">
        <v>2687</v>
      </c>
      <c r="D2309" s="90"/>
      <c r="E2309" s="137"/>
      <c r="F2309" s="126"/>
      <c r="G2309" s="20">
        <f t="shared" si="36"/>
        <v>0</v>
      </c>
    </row>
    <row r="2310" spans="2:7" ht="42.75" outlineLevel="1" x14ac:dyDescent="0.25">
      <c r="B2310" s="90" t="s">
        <v>593</v>
      </c>
      <c r="C2310" s="94" t="s">
        <v>5744</v>
      </c>
      <c r="D2310" s="102" t="s">
        <v>2340</v>
      </c>
      <c r="E2310" s="123">
        <v>823</v>
      </c>
      <c r="F2310" s="20">
        <v>958.64</v>
      </c>
      <c r="G2310" s="20">
        <f t="shared" si="36"/>
        <v>788960.72</v>
      </c>
    </row>
    <row r="2311" spans="2:7" ht="42.75" outlineLevel="1" x14ac:dyDescent="0.25">
      <c r="B2311" s="90" t="s">
        <v>594</v>
      </c>
      <c r="C2311" s="94" t="s">
        <v>5745</v>
      </c>
      <c r="D2311" s="102" t="s">
        <v>2340</v>
      </c>
      <c r="E2311" s="123">
        <v>823</v>
      </c>
      <c r="F2311" s="20">
        <v>576.05999999999995</v>
      </c>
      <c r="G2311" s="20">
        <f t="shared" si="36"/>
        <v>474097.38</v>
      </c>
    </row>
    <row r="2312" spans="2:7" ht="28.5" outlineLevel="1" x14ac:dyDescent="0.25">
      <c r="B2312" s="90" t="s">
        <v>595</v>
      </c>
      <c r="C2312" s="94" t="s">
        <v>5746</v>
      </c>
      <c r="D2312" s="20" t="s">
        <v>2755</v>
      </c>
      <c r="E2312" s="123">
        <v>0.35</v>
      </c>
      <c r="F2312" s="20">
        <v>73550.91</v>
      </c>
      <c r="G2312" s="20">
        <f t="shared" si="36"/>
        <v>25742.82</v>
      </c>
    </row>
    <row r="2313" spans="2:7" outlineLevel="1" x14ac:dyDescent="0.25">
      <c r="B2313" s="90" t="s">
        <v>596</v>
      </c>
      <c r="C2313" s="103" t="s">
        <v>1109</v>
      </c>
      <c r="D2313" s="90"/>
      <c r="E2313" s="137"/>
      <c r="F2313" s="88"/>
      <c r="G2313" s="20">
        <f t="shared" si="36"/>
        <v>0</v>
      </c>
    </row>
    <row r="2314" spans="2:7" ht="28.5" outlineLevel="1" x14ac:dyDescent="0.2">
      <c r="B2314" s="90" t="s">
        <v>597</v>
      </c>
      <c r="C2314" s="103" t="s">
        <v>3889</v>
      </c>
      <c r="D2314" s="91"/>
      <c r="E2314" s="123"/>
      <c r="F2314" s="126"/>
      <c r="G2314" s="20">
        <f t="shared" si="36"/>
        <v>0</v>
      </c>
    </row>
    <row r="2315" spans="2:7" outlineLevel="1" x14ac:dyDescent="0.2">
      <c r="B2315" s="90" t="s">
        <v>598</v>
      </c>
      <c r="C2315" s="63" t="s">
        <v>1110</v>
      </c>
      <c r="D2315" s="88"/>
      <c r="E2315" s="137"/>
      <c r="F2315" s="126"/>
      <c r="G2315" s="20">
        <f t="shared" si="36"/>
        <v>0</v>
      </c>
    </row>
    <row r="2316" spans="2:7" ht="28.5" outlineLevel="1" x14ac:dyDescent="0.25">
      <c r="B2316" s="90" t="s">
        <v>599</v>
      </c>
      <c r="C2316" s="94" t="s">
        <v>5747</v>
      </c>
      <c r="D2316" s="23" t="s">
        <v>3287</v>
      </c>
      <c r="E2316" s="123">
        <v>257.3</v>
      </c>
      <c r="F2316" s="20">
        <v>56996.73</v>
      </c>
      <c r="G2316" s="20">
        <f t="shared" si="36"/>
        <v>14665258.630000001</v>
      </c>
    </row>
    <row r="2317" spans="2:7" ht="28.5" outlineLevel="1" x14ac:dyDescent="0.25">
      <c r="B2317" s="90" t="s">
        <v>600</v>
      </c>
      <c r="C2317" s="79" t="s">
        <v>5748</v>
      </c>
      <c r="D2317" s="23" t="s">
        <v>3287</v>
      </c>
      <c r="E2317" s="123">
        <v>217.8</v>
      </c>
      <c r="F2317" s="20">
        <v>23998</v>
      </c>
      <c r="G2317" s="20">
        <f t="shared" si="36"/>
        <v>5226764.4000000004</v>
      </c>
    </row>
    <row r="2318" spans="2:7" ht="28.5" outlineLevel="1" x14ac:dyDescent="0.25">
      <c r="B2318" s="90" t="s">
        <v>601</v>
      </c>
      <c r="C2318" s="79" t="s">
        <v>5749</v>
      </c>
      <c r="D2318" s="23" t="s">
        <v>3287</v>
      </c>
      <c r="E2318" s="123">
        <v>74.14</v>
      </c>
      <c r="F2318" s="20">
        <v>64077.53</v>
      </c>
      <c r="G2318" s="20">
        <f t="shared" si="36"/>
        <v>4750708.07</v>
      </c>
    </row>
    <row r="2319" spans="2:7" ht="42.75" outlineLevel="1" x14ac:dyDescent="0.25">
      <c r="B2319" s="90" t="s">
        <v>602</v>
      </c>
      <c r="C2319" s="92" t="s">
        <v>5750</v>
      </c>
      <c r="D2319" s="23" t="s">
        <v>3287</v>
      </c>
      <c r="E2319" s="123">
        <v>195.2</v>
      </c>
      <c r="F2319" s="20">
        <v>84929.82</v>
      </c>
      <c r="G2319" s="20">
        <f t="shared" si="36"/>
        <v>16578300.859999999</v>
      </c>
    </row>
    <row r="2320" spans="2:7" ht="28.5" outlineLevel="1" x14ac:dyDescent="0.25">
      <c r="B2320" s="90" t="s">
        <v>603</v>
      </c>
      <c r="C2320" s="94" t="s">
        <v>5751</v>
      </c>
      <c r="D2320" s="102" t="s">
        <v>2340</v>
      </c>
      <c r="E2320" s="123">
        <v>389</v>
      </c>
      <c r="F2320" s="20">
        <v>1105.8900000000001</v>
      </c>
      <c r="G2320" s="20">
        <f t="shared" si="36"/>
        <v>430191.21</v>
      </c>
    </row>
    <row r="2321" spans="2:7" ht="28.5" outlineLevel="1" x14ac:dyDescent="0.25">
      <c r="B2321" s="90" t="s">
        <v>604</v>
      </c>
      <c r="C2321" s="79" t="s">
        <v>5752</v>
      </c>
      <c r="D2321" s="102" t="s">
        <v>2340</v>
      </c>
      <c r="E2321" s="123">
        <v>920</v>
      </c>
      <c r="F2321" s="20">
        <v>897.2</v>
      </c>
      <c r="G2321" s="20">
        <f t="shared" si="36"/>
        <v>825424</v>
      </c>
    </row>
    <row r="2322" spans="2:7" outlineLevel="1" x14ac:dyDescent="0.25">
      <c r="B2322" s="90" t="s">
        <v>605</v>
      </c>
      <c r="C2322" s="70" t="s">
        <v>1111</v>
      </c>
      <c r="D2322" s="88"/>
      <c r="E2322" s="123"/>
      <c r="F2322" s="20"/>
      <c r="G2322" s="20">
        <f t="shared" si="36"/>
        <v>0</v>
      </c>
    </row>
    <row r="2323" spans="2:7" ht="28.5" outlineLevel="1" x14ac:dyDescent="0.25">
      <c r="B2323" s="90" t="s">
        <v>606</v>
      </c>
      <c r="C2323" s="94" t="s">
        <v>5753</v>
      </c>
      <c r="D2323" s="23" t="s">
        <v>3287</v>
      </c>
      <c r="E2323" s="123">
        <v>353.8</v>
      </c>
      <c r="F2323" s="20">
        <v>56078.45</v>
      </c>
      <c r="G2323" s="20">
        <f t="shared" si="36"/>
        <v>19840555.609999999</v>
      </c>
    </row>
    <row r="2324" spans="2:7" ht="28.5" outlineLevel="1" x14ac:dyDescent="0.25">
      <c r="B2324" s="90" t="s">
        <v>607</v>
      </c>
      <c r="C2324" s="73" t="s">
        <v>5754</v>
      </c>
      <c r="D2324" s="23" t="s">
        <v>3287</v>
      </c>
      <c r="E2324" s="123">
        <v>311.3</v>
      </c>
      <c r="F2324" s="20">
        <v>23146.63</v>
      </c>
      <c r="G2324" s="20">
        <f t="shared" si="36"/>
        <v>7205545.9199999999</v>
      </c>
    </row>
    <row r="2325" spans="2:7" ht="28.5" outlineLevel="1" x14ac:dyDescent="0.25">
      <c r="B2325" s="90" t="s">
        <v>608</v>
      </c>
      <c r="C2325" s="73" t="s">
        <v>5755</v>
      </c>
      <c r="D2325" s="23" t="s">
        <v>3287</v>
      </c>
      <c r="E2325" s="123">
        <v>70</v>
      </c>
      <c r="F2325" s="20">
        <v>64773.42</v>
      </c>
      <c r="G2325" s="20">
        <f t="shared" si="36"/>
        <v>4534139.4000000004</v>
      </c>
    </row>
    <row r="2326" spans="2:7" ht="42.75" outlineLevel="1" x14ac:dyDescent="0.25">
      <c r="B2326" s="90" t="s">
        <v>609</v>
      </c>
      <c r="C2326" s="73" t="s">
        <v>5756</v>
      </c>
      <c r="D2326" s="23" t="s">
        <v>3287</v>
      </c>
      <c r="E2326" s="123">
        <v>176.5</v>
      </c>
      <c r="F2326" s="20">
        <v>85964.81</v>
      </c>
      <c r="G2326" s="20">
        <f t="shared" si="36"/>
        <v>15172788.970000001</v>
      </c>
    </row>
    <row r="2327" spans="2:7" ht="28.5" outlineLevel="1" x14ac:dyDescent="0.25">
      <c r="B2327" s="90" t="s">
        <v>610</v>
      </c>
      <c r="C2327" s="94" t="s">
        <v>5758</v>
      </c>
      <c r="D2327" s="102" t="s">
        <v>2340</v>
      </c>
      <c r="E2327" s="123">
        <v>452</v>
      </c>
      <c r="F2327" s="20">
        <v>1105.9000000000001</v>
      </c>
      <c r="G2327" s="20">
        <f t="shared" si="36"/>
        <v>499866.8</v>
      </c>
    </row>
    <row r="2328" spans="2:7" ht="28.5" outlineLevel="1" x14ac:dyDescent="0.25">
      <c r="B2328" s="90" t="s">
        <v>611</v>
      </c>
      <c r="C2328" s="73" t="s">
        <v>5757</v>
      </c>
      <c r="D2328" s="102" t="s">
        <v>2340</v>
      </c>
      <c r="E2328" s="123">
        <v>951.7</v>
      </c>
      <c r="F2328" s="20">
        <v>897.23</v>
      </c>
      <c r="G2328" s="20">
        <f t="shared" si="36"/>
        <v>853893.79</v>
      </c>
    </row>
    <row r="2329" spans="2:7" outlineLevel="1" x14ac:dyDescent="0.25">
      <c r="B2329" s="90" t="s">
        <v>612</v>
      </c>
      <c r="C2329" s="70" t="s">
        <v>1500</v>
      </c>
      <c r="D2329" s="88"/>
      <c r="E2329" s="123"/>
      <c r="F2329" s="20"/>
      <c r="G2329" s="20">
        <f t="shared" si="36"/>
        <v>0</v>
      </c>
    </row>
    <row r="2330" spans="2:7" ht="42.75" outlineLevel="1" x14ac:dyDescent="0.25">
      <c r="B2330" s="90" t="s">
        <v>613</v>
      </c>
      <c r="C2330" s="79" t="s">
        <v>5759</v>
      </c>
      <c r="D2330" s="23" t="s">
        <v>2757</v>
      </c>
      <c r="E2330" s="123">
        <v>72</v>
      </c>
      <c r="F2330" s="20">
        <v>70219.179999999993</v>
      </c>
      <c r="G2330" s="20">
        <f t="shared" si="36"/>
        <v>5055780.96</v>
      </c>
    </row>
    <row r="2331" spans="2:7" ht="42.75" outlineLevel="1" x14ac:dyDescent="0.25">
      <c r="B2331" s="90" t="s">
        <v>614</v>
      </c>
      <c r="C2331" s="79" t="s">
        <v>5760</v>
      </c>
      <c r="D2331" s="23" t="s">
        <v>2757</v>
      </c>
      <c r="E2331" s="123">
        <v>48</v>
      </c>
      <c r="F2331" s="20">
        <v>2505.11</v>
      </c>
      <c r="G2331" s="20">
        <f t="shared" si="36"/>
        <v>120245.28</v>
      </c>
    </row>
    <row r="2332" spans="2:7" ht="28.5" outlineLevel="1" x14ac:dyDescent="0.25">
      <c r="B2332" s="90" t="s">
        <v>615</v>
      </c>
      <c r="C2332" s="92" t="s">
        <v>5761</v>
      </c>
      <c r="D2332" s="23" t="s">
        <v>2757</v>
      </c>
      <c r="E2332" s="123">
        <v>24</v>
      </c>
      <c r="F2332" s="20">
        <v>681721.07</v>
      </c>
      <c r="G2332" s="20">
        <f t="shared" si="36"/>
        <v>16361305.68</v>
      </c>
    </row>
    <row r="2333" spans="2:7" ht="28.5" outlineLevel="1" x14ac:dyDescent="0.25">
      <c r="B2333" s="90" t="s">
        <v>616</v>
      </c>
      <c r="C2333" s="94" t="s">
        <v>5762</v>
      </c>
      <c r="D2333" s="23" t="s">
        <v>2757</v>
      </c>
      <c r="E2333" s="123">
        <v>12</v>
      </c>
      <c r="F2333" s="20">
        <v>1948555.75</v>
      </c>
      <c r="G2333" s="20">
        <f t="shared" si="36"/>
        <v>23382669</v>
      </c>
    </row>
    <row r="2334" spans="2:7" ht="28.5" outlineLevel="1" x14ac:dyDescent="0.25">
      <c r="B2334" s="90" t="s">
        <v>617</v>
      </c>
      <c r="C2334" s="79" t="s">
        <v>5763</v>
      </c>
      <c r="D2334" s="23" t="s">
        <v>3287</v>
      </c>
      <c r="E2334" s="123">
        <v>369.1</v>
      </c>
      <c r="F2334" s="20">
        <v>51574.15</v>
      </c>
      <c r="G2334" s="20">
        <f t="shared" si="36"/>
        <v>19036018.77</v>
      </c>
    </row>
    <row r="2335" spans="2:7" ht="28.5" outlineLevel="1" x14ac:dyDescent="0.25">
      <c r="B2335" s="90" t="s">
        <v>618</v>
      </c>
      <c r="C2335" s="79" t="s">
        <v>5764</v>
      </c>
      <c r="D2335" s="23" t="s">
        <v>2757</v>
      </c>
      <c r="E2335" s="123">
        <v>24</v>
      </c>
      <c r="F2335" s="20">
        <v>7012.42</v>
      </c>
      <c r="G2335" s="20">
        <f t="shared" si="36"/>
        <v>168298.08</v>
      </c>
    </row>
    <row r="2336" spans="2:7" ht="28.5" outlineLevel="1" x14ac:dyDescent="0.25">
      <c r="B2336" s="90" t="s">
        <v>619</v>
      </c>
      <c r="C2336" s="79" t="s">
        <v>5765</v>
      </c>
      <c r="D2336" s="23" t="s">
        <v>3287</v>
      </c>
      <c r="E2336" s="123">
        <v>7</v>
      </c>
      <c r="F2336" s="20">
        <v>80693.33</v>
      </c>
      <c r="G2336" s="20">
        <f t="shared" si="36"/>
        <v>564853.31000000006</v>
      </c>
    </row>
    <row r="2337" spans="2:7" ht="28.5" outlineLevel="1" x14ac:dyDescent="0.25">
      <c r="B2337" s="90" t="s">
        <v>620</v>
      </c>
      <c r="C2337" s="79" t="s">
        <v>5766</v>
      </c>
      <c r="D2337" s="102" t="s">
        <v>2340</v>
      </c>
      <c r="E2337" s="123">
        <v>4555</v>
      </c>
      <c r="F2337" s="20">
        <v>976.52</v>
      </c>
      <c r="G2337" s="20">
        <f t="shared" si="36"/>
        <v>4448048.5999999996</v>
      </c>
    </row>
    <row r="2338" spans="2:7" outlineLevel="1" x14ac:dyDescent="0.25">
      <c r="B2338" s="90" t="s">
        <v>2092</v>
      </c>
      <c r="C2338" s="70" t="s">
        <v>1501</v>
      </c>
      <c r="D2338" s="88"/>
      <c r="E2338" s="123"/>
      <c r="F2338" s="20"/>
      <c r="G2338" s="20">
        <f t="shared" si="36"/>
        <v>0</v>
      </c>
    </row>
    <row r="2339" spans="2:7" ht="28.5" outlineLevel="1" x14ac:dyDescent="0.25">
      <c r="B2339" s="90" t="s">
        <v>2093</v>
      </c>
      <c r="C2339" s="94" t="s">
        <v>5767</v>
      </c>
      <c r="D2339" s="102" t="s">
        <v>2340</v>
      </c>
      <c r="E2339" s="123">
        <v>1852</v>
      </c>
      <c r="F2339" s="20">
        <v>3838.8</v>
      </c>
      <c r="G2339" s="20">
        <f t="shared" si="36"/>
        <v>7109457.5999999996</v>
      </c>
    </row>
    <row r="2340" spans="2:7" ht="42.75" outlineLevel="1" x14ac:dyDescent="0.25">
      <c r="B2340" s="90" t="s">
        <v>2094</v>
      </c>
      <c r="C2340" s="73" t="s">
        <v>5768</v>
      </c>
      <c r="D2340" s="102" t="s">
        <v>2340</v>
      </c>
      <c r="E2340" s="123">
        <v>1500</v>
      </c>
      <c r="F2340" s="20">
        <v>1038.1500000000001</v>
      </c>
      <c r="G2340" s="20">
        <f t="shared" si="36"/>
        <v>1557225</v>
      </c>
    </row>
    <row r="2341" spans="2:7" ht="42.75" outlineLevel="1" x14ac:dyDescent="0.25">
      <c r="B2341" s="90" t="s">
        <v>2095</v>
      </c>
      <c r="C2341" s="101" t="s">
        <v>5769</v>
      </c>
      <c r="D2341" s="102" t="s">
        <v>2340</v>
      </c>
      <c r="E2341" s="123">
        <v>1525.3</v>
      </c>
      <c r="F2341" s="20">
        <v>775.21</v>
      </c>
      <c r="G2341" s="20">
        <f t="shared" si="36"/>
        <v>1182427.81</v>
      </c>
    </row>
    <row r="2342" spans="2:7" ht="42.75" outlineLevel="1" x14ac:dyDescent="0.25">
      <c r="B2342" s="90" t="s">
        <v>2096</v>
      </c>
      <c r="C2342" s="73" t="s">
        <v>5770</v>
      </c>
      <c r="D2342" s="23" t="s">
        <v>3287</v>
      </c>
      <c r="E2342" s="123">
        <v>22.4</v>
      </c>
      <c r="F2342" s="20">
        <v>13987.91</v>
      </c>
      <c r="G2342" s="20">
        <f t="shared" si="36"/>
        <v>313329.18</v>
      </c>
    </row>
    <row r="2343" spans="2:7" ht="28.5" outlineLevel="1" x14ac:dyDescent="0.25">
      <c r="B2343" s="90" t="s">
        <v>2097</v>
      </c>
      <c r="C2343" s="73" t="s">
        <v>5771</v>
      </c>
      <c r="D2343" s="93" t="s">
        <v>3288</v>
      </c>
      <c r="E2343" s="123">
        <v>389.02</v>
      </c>
      <c r="F2343" s="20">
        <v>300.14999999999998</v>
      </c>
      <c r="G2343" s="20">
        <f t="shared" si="36"/>
        <v>116764.35</v>
      </c>
    </row>
    <row r="2344" spans="2:7" ht="28.5" outlineLevel="1" x14ac:dyDescent="0.25">
      <c r="B2344" s="90" t="s">
        <v>2098</v>
      </c>
      <c r="C2344" s="73" t="s">
        <v>5772</v>
      </c>
      <c r="D2344" s="93" t="s">
        <v>3288</v>
      </c>
      <c r="E2344" s="123">
        <v>203.5</v>
      </c>
      <c r="F2344" s="20">
        <v>2084.7399999999998</v>
      </c>
      <c r="G2344" s="20">
        <f t="shared" si="36"/>
        <v>424244.59</v>
      </c>
    </row>
    <row r="2345" spans="2:7" ht="42.75" outlineLevel="1" x14ac:dyDescent="0.25">
      <c r="B2345" s="90" t="s">
        <v>2099</v>
      </c>
      <c r="C2345" s="73" t="s">
        <v>5773</v>
      </c>
      <c r="D2345" s="93" t="s">
        <v>3288</v>
      </c>
      <c r="E2345" s="123">
        <v>173.9</v>
      </c>
      <c r="F2345" s="20">
        <v>9698.85</v>
      </c>
      <c r="G2345" s="20">
        <f t="shared" si="36"/>
        <v>1686630.02</v>
      </c>
    </row>
    <row r="2346" spans="2:7" ht="57" outlineLevel="1" x14ac:dyDescent="0.25">
      <c r="B2346" s="90" t="s">
        <v>2100</v>
      </c>
      <c r="C2346" s="73" t="s">
        <v>5774</v>
      </c>
      <c r="D2346" s="93" t="s">
        <v>3288</v>
      </c>
      <c r="E2346" s="123">
        <v>173.9</v>
      </c>
      <c r="F2346" s="20">
        <v>17534.75</v>
      </c>
      <c r="G2346" s="20">
        <f t="shared" si="36"/>
        <v>3049293.03</v>
      </c>
    </row>
    <row r="2347" spans="2:7" ht="28.5" outlineLevel="1" x14ac:dyDescent="0.25">
      <c r="B2347" s="90" t="s">
        <v>2101</v>
      </c>
      <c r="C2347" s="94" t="s">
        <v>5775</v>
      </c>
      <c r="D2347" s="91" t="s">
        <v>1124</v>
      </c>
      <c r="E2347" s="123">
        <v>6.2</v>
      </c>
      <c r="F2347" s="20">
        <v>157631.76999999999</v>
      </c>
      <c r="G2347" s="20">
        <f t="shared" si="36"/>
        <v>977316.97</v>
      </c>
    </row>
    <row r="2348" spans="2:7" ht="42.75" outlineLevel="1" x14ac:dyDescent="0.25">
      <c r="B2348" s="90" t="s">
        <v>2102</v>
      </c>
      <c r="C2348" s="28" t="s">
        <v>5776</v>
      </c>
      <c r="D2348" s="93" t="s">
        <v>3288</v>
      </c>
      <c r="E2348" s="123">
        <v>67.8</v>
      </c>
      <c r="F2348" s="20">
        <v>136378.22</v>
      </c>
      <c r="G2348" s="20">
        <f t="shared" si="36"/>
        <v>9246443.3200000003</v>
      </c>
    </row>
    <row r="2349" spans="2:7" ht="28.5" outlineLevel="1" x14ac:dyDescent="0.25">
      <c r="B2349" s="90" t="s">
        <v>2103</v>
      </c>
      <c r="C2349" s="73" t="s">
        <v>5777</v>
      </c>
      <c r="D2349" s="93" t="s">
        <v>3288</v>
      </c>
      <c r="E2349" s="123">
        <v>139.6</v>
      </c>
      <c r="F2349" s="20">
        <v>4065.04</v>
      </c>
      <c r="G2349" s="20">
        <f t="shared" si="36"/>
        <v>567479.57999999996</v>
      </c>
    </row>
    <row r="2350" spans="2:7" ht="28.5" outlineLevel="1" x14ac:dyDescent="0.25">
      <c r="B2350" s="90" t="s">
        <v>2104</v>
      </c>
      <c r="C2350" s="92" t="s">
        <v>5778</v>
      </c>
      <c r="D2350" s="93" t="s">
        <v>3288</v>
      </c>
      <c r="E2350" s="123">
        <v>86.95</v>
      </c>
      <c r="F2350" s="20">
        <v>664.49</v>
      </c>
      <c r="G2350" s="20">
        <f t="shared" si="36"/>
        <v>57777.41</v>
      </c>
    </row>
    <row r="2351" spans="2:7" ht="28.5" outlineLevel="1" x14ac:dyDescent="0.25">
      <c r="B2351" s="90" t="s">
        <v>2105</v>
      </c>
      <c r="C2351" s="94" t="s">
        <v>5779</v>
      </c>
      <c r="D2351" s="93" t="s">
        <v>3288</v>
      </c>
      <c r="E2351" s="123">
        <v>44</v>
      </c>
      <c r="F2351" s="20">
        <v>3312.56</v>
      </c>
      <c r="G2351" s="20">
        <f t="shared" si="36"/>
        <v>145752.64000000001</v>
      </c>
    </row>
    <row r="2352" spans="2:7" outlineLevel="1" x14ac:dyDescent="0.25">
      <c r="B2352" s="90" t="s">
        <v>2106</v>
      </c>
      <c r="C2352" s="70" t="s">
        <v>1502</v>
      </c>
      <c r="D2352" s="88"/>
      <c r="E2352" s="123"/>
      <c r="F2352" s="20"/>
      <c r="G2352" s="20">
        <f t="shared" si="36"/>
        <v>0</v>
      </c>
    </row>
    <row r="2353" spans="2:7" ht="28.5" outlineLevel="1" x14ac:dyDescent="0.25">
      <c r="B2353" s="90" t="s">
        <v>2107</v>
      </c>
      <c r="C2353" s="92" t="s">
        <v>5780</v>
      </c>
      <c r="D2353" s="23" t="s">
        <v>3287</v>
      </c>
      <c r="E2353" s="123">
        <v>17.8</v>
      </c>
      <c r="F2353" s="20">
        <v>24639.53</v>
      </c>
      <c r="G2353" s="20">
        <f t="shared" si="36"/>
        <v>438583.63</v>
      </c>
    </row>
    <row r="2354" spans="2:7" ht="28.5" outlineLevel="1" x14ac:dyDescent="0.25">
      <c r="B2354" s="90" t="s">
        <v>2108</v>
      </c>
      <c r="C2354" s="92" t="s">
        <v>5781</v>
      </c>
      <c r="D2354" s="23" t="s">
        <v>3287</v>
      </c>
      <c r="E2354" s="123">
        <v>230.7</v>
      </c>
      <c r="F2354" s="20">
        <v>42898.59</v>
      </c>
      <c r="G2354" s="20">
        <f t="shared" si="36"/>
        <v>9896704.7100000009</v>
      </c>
    </row>
    <row r="2355" spans="2:7" ht="28.5" outlineLevel="1" x14ac:dyDescent="0.25">
      <c r="B2355" s="90" t="s">
        <v>2109</v>
      </c>
      <c r="C2355" s="94" t="s">
        <v>5782</v>
      </c>
      <c r="D2355" s="102" t="s">
        <v>2340</v>
      </c>
      <c r="E2355" s="123">
        <v>125.75</v>
      </c>
      <c r="F2355" s="20">
        <v>1105.82</v>
      </c>
      <c r="G2355" s="20">
        <f t="shared" si="36"/>
        <v>139056.87</v>
      </c>
    </row>
    <row r="2356" spans="2:7" ht="28.5" outlineLevel="1" x14ac:dyDescent="0.25">
      <c r="B2356" s="90" t="s">
        <v>2110</v>
      </c>
      <c r="C2356" s="94" t="s">
        <v>5783</v>
      </c>
      <c r="D2356" s="102" t="s">
        <v>2340</v>
      </c>
      <c r="E2356" s="123">
        <v>438.5</v>
      </c>
      <c r="F2356" s="20">
        <v>3838.96</v>
      </c>
      <c r="G2356" s="20">
        <f t="shared" si="36"/>
        <v>1683383.96</v>
      </c>
    </row>
    <row r="2357" spans="2:7" ht="42.75" outlineLevel="1" x14ac:dyDescent="0.25">
      <c r="B2357" s="90" t="s">
        <v>2111</v>
      </c>
      <c r="C2357" s="92" t="s">
        <v>5784</v>
      </c>
      <c r="D2357" s="23" t="s">
        <v>3287</v>
      </c>
      <c r="E2357" s="123">
        <v>10.199999999999999</v>
      </c>
      <c r="F2357" s="20">
        <v>2017.03</v>
      </c>
      <c r="G2357" s="20">
        <f t="shared" si="36"/>
        <v>20573.71</v>
      </c>
    </row>
    <row r="2358" spans="2:7" ht="57" outlineLevel="1" x14ac:dyDescent="0.25">
      <c r="B2358" s="90" t="s">
        <v>2112</v>
      </c>
      <c r="C2358" s="92" t="s">
        <v>5785</v>
      </c>
      <c r="D2358" s="102" t="s">
        <v>2340</v>
      </c>
      <c r="E2358" s="123">
        <v>157.19999999999999</v>
      </c>
      <c r="F2358" s="20">
        <v>2873.61</v>
      </c>
      <c r="G2358" s="20">
        <f t="shared" si="36"/>
        <v>451731.49</v>
      </c>
    </row>
    <row r="2359" spans="2:7" ht="42.75" outlineLevel="1" x14ac:dyDescent="0.25">
      <c r="B2359" s="90" t="s">
        <v>2113</v>
      </c>
      <c r="C2359" s="92" t="s">
        <v>5786</v>
      </c>
      <c r="D2359" s="102" t="s">
        <v>2340</v>
      </c>
      <c r="E2359" s="123">
        <v>305.60000000000002</v>
      </c>
      <c r="F2359" s="20">
        <v>2097.23</v>
      </c>
      <c r="G2359" s="20">
        <f t="shared" si="36"/>
        <v>640913.49</v>
      </c>
    </row>
    <row r="2360" spans="2:7" ht="42.75" outlineLevel="1" x14ac:dyDescent="0.25">
      <c r="B2360" s="90" t="s">
        <v>2114</v>
      </c>
      <c r="C2360" s="94" t="s">
        <v>5787</v>
      </c>
      <c r="D2360" s="102" t="s">
        <v>2340</v>
      </c>
      <c r="E2360" s="123">
        <v>358.4</v>
      </c>
      <c r="F2360" s="20">
        <v>636.15</v>
      </c>
      <c r="G2360" s="20">
        <f t="shared" si="36"/>
        <v>227996.16</v>
      </c>
    </row>
    <row r="2361" spans="2:7" ht="42.75" outlineLevel="1" x14ac:dyDescent="0.25">
      <c r="B2361" s="90" t="s">
        <v>2115</v>
      </c>
      <c r="C2361" s="94" t="s">
        <v>5788</v>
      </c>
      <c r="D2361" s="102" t="s">
        <v>2340</v>
      </c>
      <c r="E2361" s="123">
        <v>52.4</v>
      </c>
      <c r="F2361" s="20">
        <v>2031.35</v>
      </c>
      <c r="G2361" s="20">
        <f t="shared" si="36"/>
        <v>106442.74</v>
      </c>
    </row>
    <row r="2362" spans="2:7" ht="28.5" outlineLevel="1" x14ac:dyDescent="0.25">
      <c r="B2362" s="90" t="s">
        <v>2116</v>
      </c>
      <c r="C2362" s="94" t="s">
        <v>5789</v>
      </c>
      <c r="D2362" s="102" t="s">
        <v>2340</v>
      </c>
      <c r="E2362" s="123">
        <v>13.4</v>
      </c>
      <c r="F2362" s="20">
        <v>23430.99</v>
      </c>
      <c r="G2362" s="20">
        <f t="shared" si="36"/>
        <v>313975.27</v>
      </c>
    </row>
    <row r="2363" spans="2:7" ht="28.5" outlineLevel="1" x14ac:dyDescent="0.25">
      <c r="B2363" s="90" t="s">
        <v>2117</v>
      </c>
      <c r="C2363" s="94" t="s">
        <v>5790</v>
      </c>
      <c r="D2363" s="102" t="s">
        <v>2340</v>
      </c>
      <c r="E2363" s="123">
        <v>303.5</v>
      </c>
      <c r="F2363" s="20">
        <v>826.15</v>
      </c>
      <c r="G2363" s="20">
        <f t="shared" ref="G2363:G2426" si="37">E2363*F2363</f>
        <v>250736.53</v>
      </c>
    </row>
    <row r="2364" spans="2:7" outlineLevel="1" x14ac:dyDescent="0.25">
      <c r="B2364" s="90" t="s">
        <v>2118</v>
      </c>
      <c r="C2364" s="70" t="s">
        <v>624</v>
      </c>
      <c r="D2364" s="88"/>
      <c r="E2364" s="123"/>
      <c r="F2364" s="20"/>
      <c r="G2364" s="20">
        <f t="shared" si="37"/>
        <v>0</v>
      </c>
    </row>
    <row r="2365" spans="2:7" ht="28.5" outlineLevel="1" x14ac:dyDescent="0.25">
      <c r="B2365" s="90" t="s">
        <v>2119</v>
      </c>
      <c r="C2365" s="94" t="s">
        <v>5791</v>
      </c>
      <c r="D2365" s="23" t="s">
        <v>3287</v>
      </c>
      <c r="E2365" s="123">
        <v>17.12</v>
      </c>
      <c r="F2365" s="20">
        <v>28195.16</v>
      </c>
      <c r="G2365" s="20">
        <f t="shared" si="37"/>
        <v>482701.14</v>
      </c>
    </row>
    <row r="2366" spans="2:7" ht="28.5" outlineLevel="1" x14ac:dyDescent="0.25">
      <c r="B2366" s="90" t="s">
        <v>2120</v>
      </c>
      <c r="C2366" s="94" t="s">
        <v>5792</v>
      </c>
      <c r="D2366" s="23" t="s">
        <v>3287</v>
      </c>
      <c r="E2366" s="123">
        <v>6.59</v>
      </c>
      <c r="F2366" s="20">
        <v>31703.37</v>
      </c>
      <c r="G2366" s="20">
        <f t="shared" si="37"/>
        <v>208925.21</v>
      </c>
    </row>
    <row r="2367" spans="2:7" ht="28.5" outlineLevel="1" x14ac:dyDescent="0.25">
      <c r="B2367" s="90" t="s">
        <v>2121</v>
      </c>
      <c r="C2367" s="94" t="s">
        <v>5793</v>
      </c>
      <c r="D2367" s="102" t="s">
        <v>2340</v>
      </c>
      <c r="E2367" s="123">
        <v>72.7</v>
      </c>
      <c r="F2367" s="20">
        <v>1105.8900000000001</v>
      </c>
      <c r="G2367" s="20">
        <f t="shared" si="37"/>
        <v>80398.2</v>
      </c>
    </row>
    <row r="2368" spans="2:7" ht="28.5" outlineLevel="1" x14ac:dyDescent="0.25">
      <c r="B2368" s="90" t="s">
        <v>2122</v>
      </c>
      <c r="C2368" s="94" t="s">
        <v>5794</v>
      </c>
      <c r="D2368" s="91" t="s">
        <v>1124</v>
      </c>
      <c r="E2368" s="123">
        <v>3.17</v>
      </c>
      <c r="F2368" s="20">
        <v>157819.5</v>
      </c>
      <c r="G2368" s="20">
        <f t="shared" si="37"/>
        <v>500287.82</v>
      </c>
    </row>
    <row r="2369" spans="2:7" ht="28.5" outlineLevel="1" x14ac:dyDescent="0.25">
      <c r="B2369" s="90" t="s">
        <v>2123</v>
      </c>
      <c r="C2369" s="94" t="s">
        <v>5795</v>
      </c>
      <c r="D2369" s="102" t="s">
        <v>2340</v>
      </c>
      <c r="E2369" s="123">
        <v>197.5</v>
      </c>
      <c r="F2369" s="20">
        <v>826.18</v>
      </c>
      <c r="G2369" s="20">
        <f t="shared" si="37"/>
        <v>163170.54999999999</v>
      </c>
    </row>
    <row r="2370" spans="2:7" outlineLevel="1" x14ac:dyDescent="0.25">
      <c r="B2370" s="90" t="s">
        <v>2124</v>
      </c>
      <c r="C2370" s="70" t="s">
        <v>1197</v>
      </c>
      <c r="D2370" s="88"/>
      <c r="E2370" s="123"/>
      <c r="F2370" s="20"/>
      <c r="G2370" s="20">
        <f t="shared" si="37"/>
        <v>0</v>
      </c>
    </row>
    <row r="2371" spans="2:7" ht="28.5" outlineLevel="1" x14ac:dyDescent="0.25">
      <c r="B2371" s="90" t="s">
        <v>2125</v>
      </c>
      <c r="C2371" s="92" t="s">
        <v>5796</v>
      </c>
      <c r="D2371" s="23" t="s">
        <v>3287</v>
      </c>
      <c r="E2371" s="123">
        <v>63.6</v>
      </c>
      <c r="F2371" s="20">
        <v>21874.33</v>
      </c>
      <c r="G2371" s="20">
        <f t="shared" si="37"/>
        <v>1391207.39</v>
      </c>
    </row>
    <row r="2372" spans="2:7" ht="28.5" outlineLevel="1" x14ac:dyDescent="0.25">
      <c r="B2372" s="90" t="s">
        <v>2126</v>
      </c>
      <c r="C2372" s="92" t="s">
        <v>5797</v>
      </c>
      <c r="D2372" s="102" t="s">
        <v>2340</v>
      </c>
      <c r="E2372" s="123">
        <v>1001</v>
      </c>
      <c r="F2372" s="20">
        <v>5298.93</v>
      </c>
      <c r="G2372" s="20">
        <f t="shared" si="37"/>
        <v>5304228.93</v>
      </c>
    </row>
    <row r="2373" spans="2:7" ht="42.75" outlineLevel="1" x14ac:dyDescent="0.25">
      <c r="B2373" s="90" t="s">
        <v>2127</v>
      </c>
      <c r="C2373" s="92" t="s">
        <v>5798</v>
      </c>
      <c r="D2373" s="23" t="s">
        <v>3287</v>
      </c>
      <c r="E2373" s="123">
        <v>7000</v>
      </c>
      <c r="F2373" s="20">
        <v>1374.55</v>
      </c>
      <c r="G2373" s="20">
        <f t="shared" si="37"/>
        <v>9621850</v>
      </c>
    </row>
    <row r="2374" spans="2:7" ht="28.5" outlineLevel="1" x14ac:dyDescent="0.25">
      <c r="B2374" s="90" t="s">
        <v>2128</v>
      </c>
      <c r="C2374" s="73" t="s">
        <v>5799</v>
      </c>
      <c r="D2374" s="102" t="s">
        <v>2340</v>
      </c>
      <c r="E2374" s="123">
        <v>9560</v>
      </c>
      <c r="F2374" s="20">
        <v>488.68</v>
      </c>
      <c r="G2374" s="20">
        <f t="shared" si="37"/>
        <v>4671780.8</v>
      </c>
    </row>
    <row r="2375" spans="2:7" ht="28.5" outlineLevel="1" x14ac:dyDescent="0.25">
      <c r="B2375" s="90" t="s">
        <v>2129</v>
      </c>
      <c r="C2375" s="92" t="s">
        <v>5800</v>
      </c>
      <c r="D2375" s="23" t="s">
        <v>3287</v>
      </c>
      <c r="E2375" s="123">
        <v>250</v>
      </c>
      <c r="F2375" s="20">
        <v>7358.97</v>
      </c>
      <c r="G2375" s="20">
        <f t="shared" si="37"/>
        <v>1839742.5</v>
      </c>
    </row>
    <row r="2376" spans="2:7" ht="28.5" outlineLevel="1" x14ac:dyDescent="0.25">
      <c r="B2376" s="90" t="s">
        <v>2130</v>
      </c>
      <c r="C2376" s="94" t="s">
        <v>5801</v>
      </c>
      <c r="D2376" s="102" t="s">
        <v>2340</v>
      </c>
      <c r="E2376" s="123">
        <v>268</v>
      </c>
      <c r="F2376" s="20">
        <v>1105.93</v>
      </c>
      <c r="G2376" s="20">
        <f t="shared" si="37"/>
        <v>296389.24</v>
      </c>
    </row>
    <row r="2377" spans="2:7" outlineLevel="1" x14ac:dyDescent="0.2">
      <c r="B2377" s="90" t="s">
        <v>2131</v>
      </c>
      <c r="C2377" s="103" t="s">
        <v>1112</v>
      </c>
      <c r="D2377" s="90"/>
      <c r="E2377" s="137"/>
      <c r="F2377" s="126"/>
      <c r="G2377" s="20">
        <f t="shared" si="37"/>
        <v>0</v>
      </c>
    </row>
    <row r="2378" spans="2:7" ht="42.75" outlineLevel="1" x14ac:dyDescent="0.25">
      <c r="B2378" s="90" t="s">
        <v>2132</v>
      </c>
      <c r="C2378" s="94" t="s">
        <v>5802</v>
      </c>
      <c r="D2378" s="102" t="s">
        <v>2340</v>
      </c>
      <c r="E2378" s="123">
        <v>758</v>
      </c>
      <c r="F2378" s="20">
        <v>958.66</v>
      </c>
      <c r="G2378" s="20">
        <f t="shared" si="37"/>
        <v>726664.28</v>
      </c>
    </row>
    <row r="2379" spans="2:7" ht="42.75" outlineLevel="1" x14ac:dyDescent="0.25">
      <c r="B2379" s="90" t="s">
        <v>2133</v>
      </c>
      <c r="C2379" s="94" t="s">
        <v>5803</v>
      </c>
      <c r="D2379" s="102" t="s">
        <v>2340</v>
      </c>
      <c r="E2379" s="123">
        <v>758</v>
      </c>
      <c r="F2379" s="20">
        <v>576.09</v>
      </c>
      <c r="G2379" s="20">
        <f t="shared" si="37"/>
        <v>436676.22</v>
      </c>
    </row>
    <row r="2380" spans="2:7" ht="28.5" outlineLevel="1" x14ac:dyDescent="0.25">
      <c r="B2380" s="90" t="s">
        <v>2134</v>
      </c>
      <c r="C2380" s="94" t="s">
        <v>5804</v>
      </c>
      <c r="D2380" s="93" t="s">
        <v>3288</v>
      </c>
      <c r="E2380" s="123">
        <v>124</v>
      </c>
      <c r="F2380" s="20">
        <v>3298.06</v>
      </c>
      <c r="G2380" s="20">
        <f t="shared" si="37"/>
        <v>408959.44</v>
      </c>
    </row>
    <row r="2381" spans="2:7" ht="28.5" outlineLevel="1" x14ac:dyDescent="0.25">
      <c r="B2381" s="90" t="s">
        <v>2135</v>
      </c>
      <c r="C2381" s="94" t="s">
        <v>5805</v>
      </c>
      <c r="D2381" s="93" t="s">
        <v>3288</v>
      </c>
      <c r="E2381" s="123">
        <v>48</v>
      </c>
      <c r="F2381" s="20">
        <v>3476.26</v>
      </c>
      <c r="G2381" s="20">
        <f t="shared" si="37"/>
        <v>166860.48000000001</v>
      </c>
    </row>
    <row r="2382" spans="2:7" ht="28.5" outlineLevel="1" x14ac:dyDescent="0.25">
      <c r="B2382" s="90" t="s">
        <v>2136</v>
      </c>
      <c r="C2382" s="94" t="s">
        <v>5806</v>
      </c>
      <c r="D2382" s="20" t="s">
        <v>2755</v>
      </c>
      <c r="E2382" s="123">
        <v>0.28499999999999998</v>
      </c>
      <c r="F2382" s="20">
        <v>149155.17000000001</v>
      </c>
      <c r="G2382" s="20">
        <f t="shared" si="37"/>
        <v>42509.22</v>
      </c>
    </row>
    <row r="2383" spans="2:7" outlineLevel="1" x14ac:dyDescent="0.25">
      <c r="B2383" s="90" t="s">
        <v>2137</v>
      </c>
      <c r="C2383" s="103" t="s">
        <v>1113</v>
      </c>
      <c r="D2383" s="88"/>
      <c r="E2383" s="137"/>
      <c r="F2383" s="88"/>
      <c r="G2383" s="20">
        <f t="shared" si="37"/>
        <v>0</v>
      </c>
    </row>
    <row r="2384" spans="2:7" outlineLevel="1" x14ac:dyDescent="0.2">
      <c r="B2384" s="90" t="s">
        <v>2138</v>
      </c>
      <c r="C2384" s="103" t="s">
        <v>1114</v>
      </c>
      <c r="D2384" s="90"/>
      <c r="E2384" s="123"/>
      <c r="F2384" s="126"/>
      <c r="G2384" s="20">
        <f t="shared" si="37"/>
        <v>0</v>
      </c>
    </row>
    <row r="2385" spans="2:7" outlineLevel="1" x14ac:dyDescent="0.2">
      <c r="B2385" s="90" t="s">
        <v>2139</v>
      </c>
      <c r="C2385" s="70" t="s">
        <v>3000</v>
      </c>
      <c r="D2385" s="88"/>
      <c r="E2385" s="137"/>
      <c r="F2385" s="126"/>
      <c r="G2385" s="20">
        <f t="shared" si="37"/>
        <v>0</v>
      </c>
    </row>
    <row r="2386" spans="2:7" ht="28.5" outlineLevel="1" x14ac:dyDescent="0.25">
      <c r="B2386" s="90" t="s">
        <v>2140</v>
      </c>
      <c r="C2386" s="94" t="s">
        <v>5807</v>
      </c>
      <c r="D2386" s="23" t="s">
        <v>3287</v>
      </c>
      <c r="E2386" s="123">
        <v>195.2</v>
      </c>
      <c r="F2386" s="20">
        <v>45363.82</v>
      </c>
      <c r="G2386" s="20">
        <f t="shared" si="37"/>
        <v>8855017.6600000001</v>
      </c>
    </row>
    <row r="2387" spans="2:7" ht="28.5" outlineLevel="1" x14ac:dyDescent="0.25">
      <c r="B2387" s="90" t="s">
        <v>2141</v>
      </c>
      <c r="C2387" s="92" t="s">
        <v>5808</v>
      </c>
      <c r="D2387" s="23" t="s">
        <v>3287</v>
      </c>
      <c r="E2387" s="123">
        <v>155</v>
      </c>
      <c r="F2387" s="20">
        <v>26499.18</v>
      </c>
      <c r="G2387" s="20">
        <f t="shared" si="37"/>
        <v>4107372.9</v>
      </c>
    </row>
    <row r="2388" spans="2:7" ht="28.5" outlineLevel="1" x14ac:dyDescent="0.25">
      <c r="B2388" s="90" t="s">
        <v>2142</v>
      </c>
      <c r="C2388" s="92" t="s">
        <v>5809</v>
      </c>
      <c r="D2388" s="23" t="s">
        <v>3287</v>
      </c>
      <c r="E2388" s="123">
        <v>61.8</v>
      </c>
      <c r="F2388" s="20">
        <v>61819.56</v>
      </c>
      <c r="G2388" s="20">
        <f t="shared" si="37"/>
        <v>3820448.81</v>
      </c>
    </row>
    <row r="2389" spans="2:7" ht="42.75" outlineLevel="1" x14ac:dyDescent="0.25">
      <c r="B2389" s="90" t="s">
        <v>2143</v>
      </c>
      <c r="C2389" s="92" t="s">
        <v>5810</v>
      </c>
      <c r="D2389" s="23" t="s">
        <v>3287</v>
      </c>
      <c r="E2389" s="123">
        <v>134.80000000000001</v>
      </c>
      <c r="F2389" s="20">
        <v>90742.6</v>
      </c>
      <c r="G2389" s="20">
        <f t="shared" si="37"/>
        <v>12232102.48</v>
      </c>
    </row>
    <row r="2390" spans="2:7" ht="28.5" outlineLevel="1" x14ac:dyDescent="0.25">
      <c r="B2390" s="90" t="s">
        <v>2144</v>
      </c>
      <c r="C2390" s="94" t="s">
        <v>5811</v>
      </c>
      <c r="D2390" s="102" t="s">
        <v>2340</v>
      </c>
      <c r="E2390" s="123">
        <v>278</v>
      </c>
      <c r="F2390" s="20">
        <v>1109.69</v>
      </c>
      <c r="G2390" s="20">
        <f t="shared" si="37"/>
        <v>308493.82</v>
      </c>
    </row>
    <row r="2391" spans="2:7" ht="28.5" outlineLevel="1" x14ac:dyDescent="0.25">
      <c r="B2391" s="90" t="s">
        <v>2145</v>
      </c>
      <c r="C2391" s="92" t="s">
        <v>5812</v>
      </c>
      <c r="D2391" s="102" t="s">
        <v>2340</v>
      </c>
      <c r="E2391" s="123">
        <v>1200</v>
      </c>
      <c r="F2391" s="20">
        <v>980.5</v>
      </c>
      <c r="G2391" s="20">
        <f t="shared" si="37"/>
        <v>1176600</v>
      </c>
    </row>
    <row r="2392" spans="2:7" outlineLevel="1" x14ac:dyDescent="0.25">
      <c r="B2392" s="90" t="s">
        <v>2146</v>
      </c>
      <c r="C2392" s="76" t="s">
        <v>1499</v>
      </c>
      <c r="D2392" s="88"/>
      <c r="E2392" s="123"/>
      <c r="F2392" s="20"/>
      <c r="G2392" s="20">
        <f t="shared" si="37"/>
        <v>0</v>
      </c>
    </row>
    <row r="2393" spans="2:7" ht="28.5" outlineLevel="1" x14ac:dyDescent="0.25">
      <c r="B2393" s="90" t="s">
        <v>2147</v>
      </c>
      <c r="C2393" s="94" t="s">
        <v>5813</v>
      </c>
      <c r="D2393" s="23" t="s">
        <v>3287</v>
      </c>
      <c r="E2393" s="123">
        <v>68.88</v>
      </c>
      <c r="F2393" s="20">
        <v>42181.96</v>
      </c>
      <c r="G2393" s="20">
        <f t="shared" si="37"/>
        <v>2905493.4</v>
      </c>
    </row>
    <row r="2394" spans="2:7" ht="28.5" outlineLevel="1" x14ac:dyDescent="0.25">
      <c r="B2394" s="90" t="s">
        <v>2148</v>
      </c>
      <c r="C2394" s="92" t="s">
        <v>5814</v>
      </c>
      <c r="D2394" s="23" t="s">
        <v>3287</v>
      </c>
      <c r="E2394" s="123">
        <v>153.19999999999999</v>
      </c>
      <c r="F2394" s="20">
        <v>26089.54</v>
      </c>
      <c r="G2394" s="20">
        <f t="shared" si="37"/>
        <v>3996917.53</v>
      </c>
    </row>
    <row r="2395" spans="2:7" ht="28.5" outlineLevel="1" x14ac:dyDescent="0.25">
      <c r="B2395" s="90" t="s">
        <v>2149</v>
      </c>
      <c r="C2395" s="92" t="s">
        <v>5815</v>
      </c>
      <c r="D2395" s="23" t="s">
        <v>3287</v>
      </c>
      <c r="E2395" s="123">
        <v>29.4</v>
      </c>
      <c r="F2395" s="20">
        <v>63451.96</v>
      </c>
      <c r="G2395" s="20">
        <f t="shared" si="37"/>
        <v>1865487.62</v>
      </c>
    </row>
    <row r="2396" spans="2:7" ht="42.75" outlineLevel="1" x14ac:dyDescent="0.25">
      <c r="B2396" s="90" t="s">
        <v>2150</v>
      </c>
      <c r="C2396" s="92" t="s">
        <v>5816</v>
      </c>
      <c r="D2396" s="23" t="s">
        <v>3287</v>
      </c>
      <c r="E2396" s="123">
        <v>66.8</v>
      </c>
      <c r="F2396" s="20">
        <v>88414.97</v>
      </c>
      <c r="G2396" s="20">
        <f t="shared" si="37"/>
        <v>5906120</v>
      </c>
    </row>
    <row r="2397" spans="2:7" ht="28.5" outlineLevel="1" x14ac:dyDescent="0.25">
      <c r="B2397" s="90" t="s">
        <v>2151</v>
      </c>
      <c r="C2397" s="94" t="s">
        <v>5817</v>
      </c>
      <c r="D2397" s="102" t="s">
        <v>2340</v>
      </c>
      <c r="E2397" s="123">
        <v>143</v>
      </c>
      <c r="F2397" s="20">
        <v>1109.74</v>
      </c>
      <c r="G2397" s="20">
        <f t="shared" si="37"/>
        <v>158692.82</v>
      </c>
    </row>
    <row r="2398" spans="2:7" ht="28.5" outlineLevel="1" x14ac:dyDescent="0.25">
      <c r="B2398" s="90" t="s">
        <v>2152</v>
      </c>
      <c r="C2398" s="92" t="s">
        <v>5818</v>
      </c>
      <c r="D2398" s="102" t="s">
        <v>2340</v>
      </c>
      <c r="E2398" s="123">
        <v>224</v>
      </c>
      <c r="F2398" s="20">
        <v>935.57</v>
      </c>
      <c r="G2398" s="20">
        <f t="shared" si="37"/>
        <v>209567.68</v>
      </c>
    </row>
    <row r="2399" spans="2:7" outlineLevel="1" x14ac:dyDescent="0.25">
      <c r="B2399" s="90" t="s">
        <v>2153</v>
      </c>
      <c r="C2399" s="70" t="s">
        <v>1500</v>
      </c>
      <c r="D2399" s="88"/>
      <c r="E2399" s="123"/>
      <c r="F2399" s="20"/>
      <c r="G2399" s="20">
        <f t="shared" si="37"/>
        <v>0</v>
      </c>
    </row>
    <row r="2400" spans="2:7" ht="42.75" outlineLevel="1" x14ac:dyDescent="0.25">
      <c r="B2400" s="90" t="s">
        <v>2154</v>
      </c>
      <c r="C2400" s="92" t="s">
        <v>5819</v>
      </c>
      <c r="D2400" s="23" t="s">
        <v>2757</v>
      </c>
      <c r="E2400" s="123">
        <v>24</v>
      </c>
      <c r="F2400" s="20">
        <v>62218.78</v>
      </c>
      <c r="G2400" s="20">
        <f t="shared" si="37"/>
        <v>1493250.72</v>
      </c>
    </row>
    <row r="2401" spans="2:7" ht="42.75" outlineLevel="1" x14ac:dyDescent="0.25">
      <c r="B2401" s="90" t="s">
        <v>2155</v>
      </c>
      <c r="C2401" s="92" t="s">
        <v>5820</v>
      </c>
      <c r="D2401" s="23" t="s">
        <v>2757</v>
      </c>
      <c r="E2401" s="123">
        <v>24</v>
      </c>
      <c r="F2401" s="20">
        <v>91059.1</v>
      </c>
      <c r="G2401" s="20">
        <f t="shared" si="37"/>
        <v>2185418.4</v>
      </c>
    </row>
    <row r="2402" spans="2:7" ht="28.5" outlineLevel="1" x14ac:dyDescent="0.25">
      <c r="B2402" s="90" t="s">
        <v>2156</v>
      </c>
      <c r="C2402" s="92" t="s">
        <v>5821</v>
      </c>
      <c r="D2402" s="23" t="s">
        <v>2757</v>
      </c>
      <c r="E2402" s="123">
        <v>32</v>
      </c>
      <c r="F2402" s="20">
        <v>2197.9</v>
      </c>
      <c r="G2402" s="20">
        <f t="shared" si="37"/>
        <v>70332.800000000003</v>
      </c>
    </row>
    <row r="2403" spans="2:7" ht="42.75" outlineLevel="1" x14ac:dyDescent="0.25">
      <c r="B2403" s="90" t="s">
        <v>2157</v>
      </c>
      <c r="C2403" s="92" t="s">
        <v>5822</v>
      </c>
      <c r="D2403" s="23" t="s">
        <v>2757</v>
      </c>
      <c r="E2403" s="123">
        <v>12</v>
      </c>
      <c r="F2403" s="20">
        <v>629291.57999999996</v>
      </c>
      <c r="G2403" s="20">
        <f t="shared" si="37"/>
        <v>7551498.96</v>
      </c>
    </row>
    <row r="2404" spans="2:7" ht="42.75" outlineLevel="1" x14ac:dyDescent="0.25">
      <c r="B2404" s="90" t="s">
        <v>2158</v>
      </c>
      <c r="C2404" s="94" t="s">
        <v>5823</v>
      </c>
      <c r="D2404" s="23" t="s">
        <v>2757</v>
      </c>
      <c r="E2404" s="123">
        <v>12</v>
      </c>
      <c r="F2404" s="20">
        <v>1684444.57</v>
      </c>
      <c r="G2404" s="20">
        <f t="shared" si="37"/>
        <v>20213334.84</v>
      </c>
    </row>
    <row r="2405" spans="2:7" ht="28.5" outlineLevel="1" x14ac:dyDescent="0.25">
      <c r="B2405" s="90" t="s">
        <v>2159</v>
      </c>
      <c r="C2405" s="28" t="s">
        <v>5824</v>
      </c>
      <c r="D2405" s="23" t="s">
        <v>3287</v>
      </c>
      <c r="E2405" s="123">
        <v>259</v>
      </c>
      <c r="F2405" s="20">
        <v>52447.199999999997</v>
      </c>
      <c r="G2405" s="20">
        <f t="shared" si="37"/>
        <v>13583824.800000001</v>
      </c>
    </row>
    <row r="2406" spans="2:7" ht="28.5" outlineLevel="1" x14ac:dyDescent="0.25">
      <c r="B2406" s="90" t="s">
        <v>2160</v>
      </c>
      <c r="C2406" s="92" t="s">
        <v>5825</v>
      </c>
      <c r="D2406" s="23" t="s">
        <v>2757</v>
      </c>
      <c r="E2406" s="123">
        <v>18</v>
      </c>
      <c r="F2406" s="20">
        <v>7414.26</v>
      </c>
      <c r="G2406" s="20">
        <f t="shared" si="37"/>
        <v>133456.68</v>
      </c>
    </row>
    <row r="2407" spans="2:7" ht="28.5" outlineLevel="1" x14ac:dyDescent="0.25">
      <c r="B2407" s="90" t="s">
        <v>2161</v>
      </c>
      <c r="C2407" s="92" t="s">
        <v>5825</v>
      </c>
      <c r="D2407" s="23" t="s">
        <v>3287</v>
      </c>
      <c r="E2407" s="123">
        <v>4.1500000000000004</v>
      </c>
      <c r="F2407" s="20">
        <v>83471.37</v>
      </c>
      <c r="G2407" s="20">
        <f t="shared" si="37"/>
        <v>346406.19</v>
      </c>
    </row>
    <row r="2408" spans="2:7" ht="28.5" outlineLevel="1" x14ac:dyDescent="0.25">
      <c r="B2408" s="90" t="s">
        <v>2162</v>
      </c>
      <c r="C2408" s="92" t="s">
        <v>5826</v>
      </c>
      <c r="D2408" s="102" t="s">
        <v>2340</v>
      </c>
      <c r="E2408" s="123">
        <v>1625</v>
      </c>
      <c r="F2408" s="20">
        <v>979.88</v>
      </c>
      <c r="G2408" s="20">
        <f t="shared" si="37"/>
        <v>1592305</v>
      </c>
    </row>
    <row r="2409" spans="2:7" outlineLevel="1" x14ac:dyDescent="0.25">
      <c r="B2409" s="90" t="s">
        <v>2163</v>
      </c>
      <c r="C2409" s="70" t="s">
        <v>1501</v>
      </c>
      <c r="D2409" s="88"/>
      <c r="E2409" s="123"/>
      <c r="F2409" s="20"/>
      <c r="G2409" s="20">
        <f t="shared" si="37"/>
        <v>0</v>
      </c>
    </row>
    <row r="2410" spans="2:7" ht="28.5" outlineLevel="1" x14ac:dyDescent="0.25">
      <c r="B2410" s="90" t="s">
        <v>2164</v>
      </c>
      <c r="C2410" s="94" t="s">
        <v>5827</v>
      </c>
      <c r="D2410" s="102" t="s">
        <v>2340</v>
      </c>
      <c r="E2410" s="123">
        <v>1262</v>
      </c>
      <c r="F2410" s="20">
        <v>2841.94</v>
      </c>
      <c r="G2410" s="20">
        <f t="shared" si="37"/>
        <v>3586528.28</v>
      </c>
    </row>
    <row r="2411" spans="2:7" ht="42.75" outlineLevel="1" x14ac:dyDescent="0.25">
      <c r="B2411" s="90" t="s">
        <v>2165</v>
      </c>
      <c r="C2411" s="92" t="s">
        <v>5828</v>
      </c>
      <c r="D2411" s="102" t="s">
        <v>2340</v>
      </c>
      <c r="E2411" s="123">
        <v>1015</v>
      </c>
      <c r="F2411" s="20">
        <v>1035.4100000000001</v>
      </c>
      <c r="G2411" s="20">
        <f t="shared" si="37"/>
        <v>1050941.1499999999</v>
      </c>
    </row>
    <row r="2412" spans="2:7" ht="42.75" outlineLevel="1" x14ac:dyDescent="0.25">
      <c r="B2412" s="90" t="s">
        <v>2166</v>
      </c>
      <c r="C2412" s="101" t="s">
        <v>5829</v>
      </c>
      <c r="D2412" s="102" t="s">
        <v>2340</v>
      </c>
      <c r="E2412" s="123">
        <v>1030.2</v>
      </c>
      <c r="F2412" s="20">
        <v>777.81</v>
      </c>
      <c r="G2412" s="20">
        <f t="shared" si="37"/>
        <v>801299.86</v>
      </c>
    </row>
    <row r="2413" spans="2:7" ht="57" outlineLevel="1" x14ac:dyDescent="0.25">
      <c r="B2413" s="90" t="s">
        <v>2167</v>
      </c>
      <c r="C2413" s="92" t="s">
        <v>5830</v>
      </c>
      <c r="D2413" s="102" t="s">
        <v>2340</v>
      </c>
      <c r="E2413" s="123">
        <v>154.55000000000001</v>
      </c>
      <c r="F2413" s="20">
        <v>1512.82</v>
      </c>
      <c r="G2413" s="20">
        <f t="shared" si="37"/>
        <v>233806.33</v>
      </c>
    </row>
    <row r="2414" spans="2:7" ht="28.5" outlineLevel="1" x14ac:dyDescent="0.25">
      <c r="B2414" s="90" t="s">
        <v>2168</v>
      </c>
      <c r="C2414" s="92" t="s">
        <v>5831</v>
      </c>
      <c r="D2414" s="23" t="s">
        <v>2339</v>
      </c>
      <c r="E2414" s="123">
        <v>95.3</v>
      </c>
      <c r="F2414" s="20">
        <v>2137.61</v>
      </c>
      <c r="G2414" s="20">
        <f t="shared" si="37"/>
        <v>203714.23</v>
      </c>
    </row>
    <row r="2415" spans="2:7" ht="28.5" outlineLevel="1" x14ac:dyDescent="0.25">
      <c r="B2415" s="90" t="s">
        <v>2169</v>
      </c>
      <c r="C2415" s="92" t="s">
        <v>5832</v>
      </c>
      <c r="D2415" s="23" t="s">
        <v>2339</v>
      </c>
      <c r="E2415" s="123">
        <v>280.8</v>
      </c>
      <c r="F2415" s="20">
        <v>231.06</v>
      </c>
      <c r="G2415" s="20">
        <f t="shared" si="37"/>
        <v>64881.65</v>
      </c>
    </row>
    <row r="2416" spans="2:7" ht="42.75" outlineLevel="1" x14ac:dyDescent="0.25">
      <c r="B2416" s="90" t="s">
        <v>2170</v>
      </c>
      <c r="C2416" s="92" t="s">
        <v>5833</v>
      </c>
      <c r="D2416" s="23" t="s">
        <v>2339</v>
      </c>
      <c r="E2416" s="123">
        <v>130.1</v>
      </c>
      <c r="F2416" s="20">
        <v>8940.41</v>
      </c>
      <c r="G2416" s="20">
        <f t="shared" si="37"/>
        <v>1163147.3400000001</v>
      </c>
    </row>
    <row r="2417" spans="2:7" ht="57" outlineLevel="1" x14ac:dyDescent="0.25">
      <c r="B2417" s="90" t="s">
        <v>2171</v>
      </c>
      <c r="C2417" s="92" t="s">
        <v>5834</v>
      </c>
      <c r="D2417" s="23" t="s">
        <v>2339</v>
      </c>
      <c r="E2417" s="123">
        <v>130.1</v>
      </c>
      <c r="F2417" s="20">
        <v>14661.56</v>
      </c>
      <c r="G2417" s="20">
        <f t="shared" si="37"/>
        <v>1907468.96</v>
      </c>
    </row>
    <row r="2418" spans="2:7" ht="28.5" outlineLevel="1" x14ac:dyDescent="0.25">
      <c r="B2418" s="90" t="s">
        <v>2172</v>
      </c>
      <c r="C2418" s="94" t="s">
        <v>5835</v>
      </c>
      <c r="D2418" s="23" t="s">
        <v>2339</v>
      </c>
      <c r="E2418" s="123">
        <v>130.1</v>
      </c>
      <c r="F2418" s="20">
        <v>5455.1</v>
      </c>
      <c r="G2418" s="20">
        <f t="shared" si="37"/>
        <v>709708.51</v>
      </c>
    </row>
    <row r="2419" spans="2:7" ht="42.75" outlineLevel="1" x14ac:dyDescent="0.25">
      <c r="B2419" s="90" t="s">
        <v>2173</v>
      </c>
      <c r="C2419" s="28" t="s">
        <v>5836</v>
      </c>
      <c r="D2419" s="23" t="s">
        <v>2339</v>
      </c>
      <c r="E2419" s="123">
        <v>54.2</v>
      </c>
      <c r="F2419" s="20">
        <v>49820.05</v>
      </c>
      <c r="G2419" s="20">
        <f t="shared" si="37"/>
        <v>2700246.71</v>
      </c>
    </row>
    <row r="2420" spans="2:7" ht="57" outlineLevel="1" x14ac:dyDescent="0.25">
      <c r="B2420" s="90" t="s">
        <v>2174</v>
      </c>
      <c r="C2420" s="92" t="s">
        <v>5837</v>
      </c>
      <c r="D2420" s="93" t="s">
        <v>3288</v>
      </c>
      <c r="E2420" s="123">
        <v>24.6</v>
      </c>
      <c r="F2420" s="20">
        <v>178132.38</v>
      </c>
      <c r="G2420" s="20">
        <f t="shared" si="37"/>
        <v>4382056.55</v>
      </c>
    </row>
    <row r="2421" spans="2:7" ht="28.5" outlineLevel="1" x14ac:dyDescent="0.25">
      <c r="B2421" s="90" t="s">
        <v>2175</v>
      </c>
      <c r="C2421" s="92" t="s">
        <v>5838</v>
      </c>
      <c r="D2421" s="23" t="s">
        <v>2339</v>
      </c>
      <c r="E2421" s="123">
        <v>98</v>
      </c>
      <c r="F2421" s="20">
        <v>3952.64</v>
      </c>
      <c r="G2421" s="20">
        <f t="shared" si="37"/>
        <v>387358.71999999997</v>
      </c>
    </row>
    <row r="2422" spans="2:7" ht="42.75" outlineLevel="1" x14ac:dyDescent="0.25">
      <c r="B2422" s="90" t="s">
        <v>2176</v>
      </c>
      <c r="C2422" s="92" t="s">
        <v>5839</v>
      </c>
      <c r="D2422" s="23" t="s">
        <v>2339</v>
      </c>
      <c r="E2422" s="123">
        <v>48.5</v>
      </c>
      <c r="F2422" s="20">
        <v>815.2</v>
      </c>
      <c r="G2422" s="20">
        <f t="shared" si="37"/>
        <v>39537.199999999997</v>
      </c>
    </row>
    <row r="2423" spans="2:7" ht="28.5" outlineLevel="1" x14ac:dyDescent="0.25">
      <c r="B2423" s="90" t="s">
        <v>2177</v>
      </c>
      <c r="C2423" s="92" t="s">
        <v>5840</v>
      </c>
      <c r="D2423" s="23" t="s">
        <v>2339</v>
      </c>
      <c r="E2423" s="123">
        <v>21</v>
      </c>
      <c r="F2423" s="20">
        <v>3458.83</v>
      </c>
      <c r="G2423" s="20">
        <f t="shared" si="37"/>
        <v>72635.429999999993</v>
      </c>
    </row>
    <row r="2424" spans="2:7" outlineLevel="1" x14ac:dyDescent="0.25">
      <c r="B2424" s="90" t="s">
        <v>2178</v>
      </c>
      <c r="C2424" s="70" t="s">
        <v>2356</v>
      </c>
      <c r="D2424" s="88"/>
      <c r="E2424" s="123"/>
      <c r="F2424" s="20"/>
      <c r="G2424" s="20">
        <f t="shared" si="37"/>
        <v>0</v>
      </c>
    </row>
    <row r="2425" spans="2:7" ht="28.5" outlineLevel="1" x14ac:dyDescent="0.25">
      <c r="B2425" s="90" t="s">
        <v>2179</v>
      </c>
      <c r="C2425" s="92" t="s">
        <v>5841</v>
      </c>
      <c r="D2425" s="23" t="s">
        <v>3287</v>
      </c>
      <c r="E2425" s="123">
        <v>17.36</v>
      </c>
      <c r="F2425" s="20">
        <v>27519.360000000001</v>
      </c>
      <c r="G2425" s="20">
        <f t="shared" si="37"/>
        <v>477736.09</v>
      </c>
    </row>
    <row r="2426" spans="2:7" ht="28.5" outlineLevel="1" x14ac:dyDescent="0.25">
      <c r="B2426" s="90" t="s">
        <v>2180</v>
      </c>
      <c r="C2426" s="92" t="s">
        <v>5842</v>
      </c>
      <c r="D2426" s="23" t="s">
        <v>3287</v>
      </c>
      <c r="E2426" s="123">
        <v>252.6</v>
      </c>
      <c r="F2426" s="20">
        <v>36735.29</v>
      </c>
      <c r="G2426" s="20">
        <f t="shared" si="37"/>
        <v>9279334.25</v>
      </c>
    </row>
    <row r="2427" spans="2:7" ht="28.5" outlineLevel="1" x14ac:dyDescent="0.25">
      <c r="B2427" s="90" t="s">
        <v>2181</v>
      </c>
      <c r="C2427" s="94" t="s">
        <v>5843</v>
      </c>
      <c r="D2427" s="102" t="s">
        <v>2340</v>
      </c>
      <c r="E2427" s="123">
        <v>37.4</v>
      </c>
      <c r="F2427" s="20">
        <v>1109.53</v>
      </c>
      <c r="G2427" s="20">
        <f t="shared" ref="G2427:G2490" si="38">E2427*F2427</f>
        <v>41496.42</v>
      </c>
    </row>
    <row r="2428" spans="2:7" ht="28.5" outlineLevel="1" x14ac:dyDescent="0.25">
      <c r="B2428" s="90" t="s">
        <v>2182</v>
      </c>
      <c r="C2428" s="94" t="s">
        <v>5844</v>
      </c>
      <c r="D2428" s="102" t="s">
        <v>2340</v>
      </c>
      <c r="E2428" s="123">
        <v>424.64</v>
      </c>
      <c r="F2428" s="20">
        <v>2841.96</v>
      </c>
      <c r="G2428" s="20">
        <f t="shared" si="38"/>
        <v>1206809.8899999999</v>
      </c>
    </row>
    <row r="2429" spans="2:7" ht="42.75" outlineLevel="1" x14ac:dyDescent="0.25">
      <c r="B2429" s="90" t="s">
        <v>2183</v>
      </c>
      <c r="C2429" s="92" t="s">
        <v>5845</v>
      </c>
      <c r="D2429" s="23" t="s">
        <v>3287</v>
      </c>
      <c r="E2429" s="123">
        <v>9.1999999999999993</v>
      </c>
      <c r="F2429" s="20">
        <v>2027.08</v>
      </c>
      <c r="G2429" s="20">
        <f t="shared" si="38"/>
        <v>18649.14</v>
      </c>
    </row>
    <row r="2430" spans="2:7" ht="57" outlineLevel="1" x14ac:dyDescent="0.25">
      <c r="B2430" s="90" t="s">
        <v>2184</v>
      </c>
      <c r="C2430" s="92" t="s">
        <v>5846</v>
      </c>
      <c r="D2430" s="102" t="s">
        <v>2340</v>
      </c>
      <c r="E2430" s="123">
        <v>149.69999999999999</v>
      </c>
      <c r="F2430" s="20">
        <v>2930.59</v>
      </c>
      <c r="G2430" s="20">
        <f t="shared" si="38"/>
        <v>438709.32</v>
      </c>
    </row>
    <row r="2431" spans="2:7" ht="42.75" outlineLevel="1" x14ac:dyDescent="0.25">
      <c r="B2431" s="90" t="s">
        <v>2185</v>
      </c>
      <c r="C2431" s="92" t="s">
        <v>5847</v>
      </c>
      <c r="D2431" s="102" t="s">
        <v>2340</v>
      </c>
      <c r="E2431" s="123">
        <v>294.60000000000002</v>
      </c>
      <c r="F2431" s="20">
        <v>2104.58</v>
      </c>
      <c r="G2431" s="20">
        <f t="shared" si="38"/>
        <v>620009.27</v>
      </c>
    </row>
    <row r="2432" spans="2:7" ht="42.75" outlineLevel="1" x14ac:dyDescent="0.25">
      <c r="B2432" s="90" t="s">
        <v>2186</v>
      </c>
      <c r="C2432" s="94" t="s">
        <v>5848</v>
      </c>
      <c r="D2432" s="102" t="s">
        <v>2340</v>
      </c>
      <c r="E2432" s="123">
        <v>366</v>
      </c>
      <c r="F2432" s="20">
        <v>634.9</v>
      </c>
      <c r="G2432" s="20">
        <f t="shared" si="38"/>
        <v>232373.4</v>
      </c>
    </row>
    <row r="2433" spans="2:7" ht="57" outlineLevel="1" x14ac:dyDescent="0.25">
      <c r="B2433" s="90" t="s">
        <v>2187</v>
      </c>
      <c r="C2433" s="92" t="s">
        <v>5849</v>
      </c>
      <c r="D2433" s="102" t="s">
        <v>2340</v>
      </c>
      <c r="E2433" s="123">
        <v>54.64</v>
      </c>
      <c r="F2433" s="20">
        <v>2262.7199999999998</v>
      </c>
      <c r="G2433" s="20">
        <f t="shared" si="38"/>
        <v>123635.02</v>
      </c>
    </row>
    <row r="2434" spans="2:7" ht="28.5" outlineLevel="1" x14ac:dyDescent="0.25">
      <c r="B2434" s="90" t="s">
        <v>2188</v>
      </c>
      <c r="C2434" s="92" t="s">
        <v>5850</v>
      </c>
      <c r="D2434" s="102" t="s">
        <v>2340</v>
      </c>
      <c r="E2434" s="123">
        <v>16.600000000000001</v>
      </c>
      <c r="F2434" s="20">
        <v>16659.169999999998</v>
      </c>
      <c r="G2434" s="20">
        <f t="shared" si="38"/>
        <v>276542.21999999997</v>
      </c>
    </row>
    <row r="2435" spans="2:7" outlineLevel="1" x14ac:dyDescent="0.25">
      <c r="B2435" s="90" t="s">
        <v>2189</v>
      </c>
      <c r="C2435" s="70" t="s">
        <v>1115</v>
      </c>
      <c r="D2435" s="88"/>
      <c r="E2435" s="123"/>
      <c r="F2435" s="20"/>
      <c r="G2435" s="20">
        <f t="shared" si="38"/>
        <v>0</v>
      </c>
    </row>
    <row r="2436" spans="2:7" ht="28.5" outlineLevel="1" x14ac:dyDescent="0.25">
      <c r="B2436" s="90" t="s">
        <v>2190</v>
      </c>
      <c r="C2436" s="101" t="s">
        <v>5851</v>
      </c>
      <c r="D2436" s="23" t="s">
        <v>3287</v>
      </c>
      <c r="E2436" s="123">
        <v>41.55</v>
      </c>
      <c r="F2436" s="20">
        <v>22641.05</v>
      </c>
      <c r="G2436" s="20">
        <f t="shared" si="38"/>
        <v>940735.63</v>
      </c>
    </row>
    <row r="2437" spans="2:7" ht="28.5" outlineLevel="1" x14ac:dyDescent="0.25">
      <c r="B2437" s="90" t="s">
        <v>2191</v>
      </c>
      <c r="C2437" s="94" t="s">
        <v>5852</v>
      </c>
      <c r="D2437" s="102" t="s">
        <v>2340</v>
      </c>
      <c r="E2437" s="123">
        <v>160.61000000000001</v>
      </c>
      <c r="F2437" s="20">
        <v>1109.79</v>
      </c>
      <c r="G2437" s="20">
        <f t="shared" si="38"/>
        <v>178243.37</v>
      </c>
    </row>
    <row r="2438" spans="2:7" ht="28.5" outlineLevel="1" x14ac:dyDescent="0.25">
      <c r="B2438" s="90" t="s">
        <v>2192</v>
      </c>
      <c r="C2438" s="94" t="s">
        <v>5853</v>
      </c>
      <c r="D2438" s="91" t="s">
        <v>1124</v>
      </c>
      <c r="E2438" s="123">
        <v>3.29</v>
      </c>
      <c r="F2438" s="20">
        <v>152782.38</v>
      </c>
      <c r="G2438" s="20">
        <f t="shared" si="38"/>
        <v>502654.03</v>
      </c>
    </row>
    <row r="2439" spans="2:7" ht="28.5" outlineLevel="1" x14ac:dyDescent="0.25">
      <c r="B2439" s="90" t="s">
        <v>2193</v>
      </c>
      <c r="C2439" s="92" t="s">
        <v>5854</v>
      </c>
      <c r="D2439" s="102" t="s">
        <v>2340</v>
      </c>
      <c r="E2439" s="123">
        <v>223.22</v>
      </c>
      <c r="F2439" s="20">
        <v>828.93</v>
      </c>
      <c r="G2439" s="20">
        <f t="shared" si="38"/>
        <v>185033.75</v>
      </c>
    </row>
    <row r="2440" spans="2:7" outlineLevel="1" x14ac:dyDescent="0.25">
      <c r="B2440" s="90" t="s">
        <v>2194</v>
      </c>
      <c r="C2440" s="70" t="s">
        <v>1116</v>
      </c>
      <c r="D2440" s="88"/>
      <c r="E2440" s="123"/>
      <c r="F2440" s="20"/>
      <c r="G2440" s="20">
        <f t="shared" si="38"/>
        <v>0</v>
      </c>
    </row>
    <row r="2441" spans="2:7" ht="42.75" outlineLevel="1" x14ac:dyDescent="0.25">
      <c r="B2441" s="90" t="s">
        <v>2195</v>
      </c>
      <c r="C2441" s="92" t="s">
        <v>5855</v>
      </c>
      <c r="D2441" s="23" t="s">
        <v>3287</v>
      </c>
      <c r="E2441" s="123">
        <v>53.1</v>
      </c>
      <c r="F2441" s="20">
        <v>97099.08</v>
      </c>
      <c r="G2441" s="20">
        <f t="shared" si="38"/>
        <v>5155961.1500000004</v>
      </c>
    </row>
    <row r="2442" spans="2:7" ht="42.75" outlineLevel="1" x14ac:dyDescent="0.25">
      <c r="B2442" s="90" t="s">
        <v>2196</v>
      </c>
      <c r="C2442" s="94" t="s">
        <v>5856</v>
      </c>
      <c r="D2442" s="102" t="s">
        <v>2340</v>
      </c>
      <c r="E2442" s="123">
        <v>240.58</v>
      </c>
      <c r="F2442" s="20">
        <v>1109.7</v>
      </c>
      <c r="G2442" s="20">
        <f t="shared" si="38"/>
        <v>266971.63</v>
      </c>
    </row>
    <row r="2443" spans="2:7" ht="28.5" outlineLevel="1" x14ac:dyDescent="0.25">
      <c r="B2443" s="90" t="s">
        <v>2197</v>
      </c>
      <c r="C2443" s="92" t="s">
        <v>5857</v>
      </c>
      <c r="D2443" s="102" t="s">
        <v>2340</v>
      </c>
      <c r="E2443" s="123">
        <v>902</v>
      </c>
      <c r="F2443" s="20">
        <v>5294.04</v>
      </c>
      <c r="G2443" s="20">
        <f t="shared" si="38"/>
        <v>4775224.08</v>
      </c>
    </row>
    <row r="2444" spans="2:7" ht="42.75" outlineLevel="1" x14ac:dyDescent="0.25">
      <c r="B2444" s="90" t="s">
        <v>2198</v>
      </c>
      <c r="C2444" s="73" t="s">
        <v>5858</v>
      </c>
      <c r="D2444" s="102" t="s">
        <v>2340</v>
      </c>
      <c r="E2444" s="123">
        <v>15609</v>
      </c>
      <c r="F2444" s="20">
        <v>455.65</v>
      </c>
      <c r="G2444" s="20">
        <f t="shared" si="38"/>
        <v>7112240.8499999996</v>
      </c>
    </row>
    <row r="2445" spans="2:7" ht="28.5" outlineLevel="1" x14ac:dyDescent="0.25">
      <c r="B2445" s="90" t="s">
        <v>2199</v>
      </c>
      <c r="C2445" s="92" t="s">
        <v>5859</v>
      </c>
      <c r="D2445" s="93" t="s">
        <v>3288</v>
      </c>
      <c r="E2445" s="123">
        <v>157.97999999999999</v>
      </c>
      <c r="F2445" s="20">
        <v>4179.17</v>
      </c>
      <c r="G2445" s="20">
        <f t="shared" si="38"/>
        <v>660225.28000000003</v>
      </c>
    </row>
    <row r="2446" spans="2:7" outlineLevel="1" x14ac:dyDescent="0.2">
      <c r="B2446" s="90" t="s">
        <v>2200</v>
      </c>
      <c r="C2446" s="103" t="s">
        <v>362</v>
      </c>
      <c r="D2446" s="88"/>
      <c r="E2446" s="137"/>
      <c r="F2446" s="126"/>
      <c r="G2446" s="20">
        <f t="shared" si="38"/>
        <v>0</v>
      </c>
    </row>
    <row r="2447" spans="2:7" outlineLevel="1" x14ac:dyDescent="0.2">
      <c r="B2447" s="90"/>
      <c r="C2447" s="117" t="s">
        <v>1204</v>
      </c>
      <c r="D2447" s="88"/>
      <c r="E2447" s="137"/>
      <c r="F2447" s="126"/>
      <c r="G2447" s="20">
        <f t="shared" si="38"/>
        <v>0</v>
      </c>
    </row>
    <row r="2448" spans="2:7" ht="42.75" outlineLevel="1" x14ac:dyDescent="0.25">
      <c r="B2448" s="90" t="s">
        <v>2201</v>
      </c>
      <c r="C2448" s="94" t="s">
        <v>5860</v>
      </c>
      <c r="D2448" s="102" t="s">
        <v>2340</v>
      </c>
      <c r="E2448" s="123">
        <v>680</v>
      </c>
      <c r="F2448" s="20">
        <v>742.21</v>
      </c>
      <c r="G2448" s="20">
        <f t="shared" si="38"/>
        <v>504702.8</v>
      </c>
    </row>
    <row r="2449" spans="2:7" outlineLevel="1" x14ac:dyDescent="0.25">
      <c r="B2449" s="90" t="s">
        <v>2202</v>
      </c>
      <c r="C2449" s="103" t="s">
        <v>1117</v>
      </c>
      <c r="D2449" s="88"/>
      <c r="E2449" s="137"/>
      <c r="F2449" s="88"/>
      <c r="G2449" s="20">
        <f t="shared" si="38"/>
        <v>0</v>
      </c>
    </row>
    <row r="2450" spans="2:7" ht="42.75" outlineLevel="1" x14ac:dyDescent="0.2">
      <c r="B2450" s="90" t="s">
        <v>2203</v>
      </c>
      <c r="C2450" s="103" t="s">
        <v>3890</v>
      </c>
      <c r="D2450" s="90"/>
      <c r="E2450" s="123"/>
      <c r="F2450" s="126"/>
      <c r="G2450" s="20">
        <f t="shared" si="38"/>
        <v>0</v>
      </c>
    </row>
    <row r="2451" spans="2:7" outlineLevel="1" x14ac:dyDescent="0.2">
      <c r="B2451" s="90" t="s">
        <v>2204</v>
      </c>
      <c r="C2451" s="103" t="s">
        <v>2351</v>
      </c>
      <c r="D2451" s="90"/>
      <c r="E2451" s="123"/>
      <c r="F2451" s="126"/>
      <c r="G2451" s="20">
        <f t="shared" si="38"/>
        <v>0</v>
      </c>
    </row>
    <row r="2452" spans="2:7" ht="42.75" outlineLevel="1" x14ac:dyDescent="0.25">
      <c r="B2452" s="90" t="s">
        <v>2205</v>
      </c>
      <c r="C2452" s="94" t="s">
        <v>5861</v>
      </c>
      <c r="D2452" s="23" t="s">
        <v>3287</v>
      </c>
      <c r="E2452" s="123">
        <v>225.28</v>
      </c>
      <c r="F2452" s="20">
        <v>42110.63</v>
      </c>
      <c r="G2452" s="20">
        <f t="shared" si="38"/>
        <v>9486682.7300000004</v>
      </c>
    </row>
    <row r="2453" spans="2:7" ht="42.75" outlineLevel="1" x14ac:dyDescent="0.25">
      <c r="B2453" s="90" t="s">
        <v>2206</v>
      </c>
      <c r="C2453" s="28" t="s">
        <v>5862</v>
      </c>
      <c r="D2453" s="23" t="s">
        <v>3287</v>
      </c>
      <c r="E2453" s="123">
        <v>148.66999999999999</v>
      </c>
      <c r="F2453" s="20">
        <v>26118.66</v>
      </c>
      <c r="G2453" s="20">
        <f t="shared" si="38"/>
        <v>3883061.18</v>
      </c>
    </row>
    <row r="2454" spans="2:7" ht="42.75" outlineLevel="1" x14ac:dyDescent="0.25">
      <c r="B2454" s="90" t="s">
        <v>2207</v>
      </c>
      <c r="C2454" s="28" t="s">
        <v>5863</v>
      </c>
      <c r="D2454" s="23" t="s">
        <v>3287</v>
      </c>
      <c r="E2454" s="123">
        <v>83.7</v>
      </c>
      <c r="F2454" s="20">
        <v>63216.86</v>
      </c>
      <c r="G2454" s="20">
        <f t="shared" si="38"/>
        <v>5291251.18</v>
      </c>
    </row>
    <row r="2455" spans="2:7" ht="42.75" outlineLevel="1" x14ac:dyDescent="0.25">
      <c r="B2455" s="90" t="s">
        <v>2208</v>
      </c>
      <c r="C2455" s="28" t="s">
        <v>5864</v>
      </c>
      <c r="D2455" s="23" t="s">
        <v>3287</v>
      </c>
      <c r="E2455" s="123">
        <v>89.2</v>
      </c>
      <c r="F2455" s="20">
        <v>127200.4</v>
      </c>
      <c r="G2455" s="20">
        <f t="shared" si="38"/>
        <v>11346275.68</v>
      </c>
    </row>
    <row r="2456" spans="2:7" ht="42.75" outlineLevel="1" x14ac:dyDescent="0.25">
      <c r="B2456" s="90" t="s">
        <v>2209</v>
      </c>
      <c r="C2456" s="28" t="s">
        <v>5865</v>
      </c>
      <c r="D2456" s="23" t="s">
        <v>3287</v>
      </c>
      <c r="E2456" s="123">
        <v>45.63</v>
      </c>
      <c r="F2456" s="20">
        <v>50786.61</v>
      </c>
      <c r="G2456" s="20">
        <f t="shared" si="38"/>
        <v>2317393.0099999998</v>
      </c>
    </row>
    <row r="2457" spans="2:7" ht="42.75" outlineLevel="1" x14ac:dyDescent="0.25">
      <c r="B2457" s="90" t="s">
        <v>2210</v>
      </c>
      <c r="C2457" s="28" t="s">
        <v>5866</v>
      </c>
      <c r="D2457" s="23" t="s">
        <v>3287</v>
      </c>
      <c r="E2457" s="123">
        <v>9.14</v>
      </c>
      <c r="F2457" s="20">
        <v>50254.26</v>
      </c>
      <c r="G2457" s="20">
        <f t="shared" si="38"/>
        <v>459323.94</v>
      </c>
    </row>
    <row r="2458" spans="2:7" ht="42.75" outlineLevel="1" x14ac:dyDescent="0.25">
      <c r="B2458" s="90" t="s">
        <v>2211</v>
      </c>
      <c r="C2458" s="94" t="s">
        <v>5867</v>
      </c>
      <c r="D2458" s="102" t="s">
        <v>2340</v>
      </c>
      <c r="E2458" s="123">
        <v>244.2</v>
      </c>
      <c r="F2458" s="20">
        <v>1106.28</v>
      </c>
      <c r="G2458" s="20">
        <f t="shared" si="38"/>
        <v>270153.58</v>
      </c>
    </row>
    <row r="2459" spans="2:7" ht="42.75" outlineLevel="1" x14ac:dyDescent="0.25">
      <c r="B2459" s="90" t="s">
        <v>2212</v>
      </c>
      <c r="C2459" s="28" t="s">
        <v>5868</v>
      </c>
      <c r="D2459" s="102" t="s">
        <v>2340</v>
      </c>
      <c r="E2459" s="123">
        <v>782.2</v>
      </c>
      <c r="F2459" s="20">
        <v>885.7</v>
      </c>
      <c r="G2459" s="20">
        <f t="shared" si="38"/>
        <v>692794.54</v>
      </c>
    </row>
    <row r="2460" spans="2:7" outlineLevel="1" x14ac:dyDescent="0.25">
      <c r="B2460" s="90" t="s">
        <v>2213</v>
      </c>
      <c r="C2460" s="103" t="s">
        <v>1118</v>
      </c>
      <c r="D2460" s="90"/>
      <c r="E2460" s="123"/>
      <c r="F2460" s="20"/>
      <c r="G2460" s="20">
        <f t="shared" si="38"/>
        <v>0</v>
      </c>
    </row>
    <row r="2461" spans="2:7" ht="42.75" outlineLevel="1" x14ac:dyDescent="0.25">
      <c r="B2461" s="90" t="s">
        <v>2214</v>
      </c>
      <c r="C2461" s="94" t="s">
        <v>5869</v>
      </c>
      <c r="D2461" s="23" t="s">
        <v>3287</v>
      </c>
      <c r="E2461" s="123">
        <v>145.91999999999999</v>
      </c>
      <c r="F2461" s="20">
        <v>42291.78</v>
      </c>
      <c r="G2461" s="20">
        <f t="shared" si="38"/>
        <v>6171216.54</v>
      </c>
    </row>
    <row r="2462" spans="2:7" ht="42.75" outlineLevel="1" x14ac:dyDescent="0.25">
      <c r="B2462" s="90" t="s">
        <v>2215</v>
      </c>
      <c r="C2462" s="28" t="s">
        <v>5870</v>
      </c>
      <c r="D2462" s="23" t="s">
        <v>3287</v>
      </c>
      <c r="E2462" s="123">
        <v>119.07</v>
      </c>
      <c r="F2462" s="20">
        <v>24907.22</v>
      </c>
      <c r="G2462" s="20">
        <f t="shared" si="38"/>
        <v>2965702.69</v>
      </c>
    </row>
    <row r="2463" spans="2:7" ht="42.75" outlineLevel="1" x14ac:dyDescent="0.25">
      <c r="B2463" s="90" t="s">
        <v>2216</v>
      </c>
      <c r="C2463" s="28" t="s">
        <v>5871</v>
      </c>
      <c r="D2463" s="23" t="s">
        <v>3287</v>
      </c>
      <c r="E2463" s="123">
        <v>42.11</v>
      </c>
      <c r="F2463" s="20">
        <v>63192.1</v>
      </c>
      <c r="G2463" s="20">
        <f t="shared" si="38"/>
        <v>2661019.33</v>
      </c>
    </row>
    <row r="2464" spans="2:7" ht="42.75" outlineLevel="1" x14ac:dyDescent="0.25">
      <c r="B2464" s="90" t="s">
        <v>2217</v>
      </c>
      <c r="C2464" s="28" t="s">
        <v>5872</v>
      </c>
      <c r="D2464" s="23" t="s">
        <v>3287</v>
      </c>
      <c r="E2464" s="123">
        <v>56.3</v>
      </c>
      <c r="F2464" s="20">
        <v>117995.56</v>
      </c>
      <c r="G2464" s="20">
        <f t="shared" si="38"/>
        <v>6643150.0300000003</v>
      </c>
    </row>
    <row r="2465" spans="2:7" ht="57" outlineLevel="1" x14ac:dyDescent="0.25">
      <c r="B2465" s="90" t="s">
        <v>2218</v>
      </c>
      <c r="C2465" s="28" t="s">
        <v>5873</v>
      </c>
      <c r="D2465" s="23" t="s">
        <v>3287</v>
      </c>
      <c r="E2465" s="123">
        <v>8.6</v>
      </c>
      <c r="F2465" s="20">
        <v>50276.72</v>
      </c>
      <c r="G2465" s="20">
        <f t="shared" si="38"/>
        <v>432379.79</v>
      </c>
    </row>
    <row r="2466" spans="2:7" ht="42.75" outlineLevel="1" x14ac:dyDescent="0.25">
      <c r="B2466" s="90" t="s">
        <v>2219</v>
      </c>
      <c r="C2466" s="94" t="s">
        <v>5874</v>
      </c>
      <c r="D2466" s="102" t="s">
        <v>2340</v>
      </c>
      <c r="E2466" s="123">
        <v>156.69999999999999</v>
      </c>
      <c r="F2466" s="20">
        <v>1106.1199999999999</v>
      </c>
      <c r="G2466" s="20">
        <f t="shared" si="38"/>
        <v>173329</v>
      </c>
    </row>
    <row r="2467" spans="2:7" ht="42.75" outlineLevel="1" x14ac:dyDescent="0.25">
      <c r="B2467" s="90" t="s">
        <v>2220</v>
      </c>
      <c r="C2467" s="28" t="s">
        <v>5875</v>
      </c>
      <c r="D2467" s="102" t="s">
        <v>2340</v>
      </c>
      <c r="E2467" s="123">
        <v>187.2</v>
      </c>
      <c r="F2467" s="20">
        <v>948.44</v>
      </c>
      <c r="G2467" s="20">
        <f t="shared" si="38"/>
        <v>177547.97</v>
      </c>
    </row>
    <row r="2468" spans="2:7" outlineLevel="1" x14ac:dyDescent="0.25">
      <c r="B2468" s="90" t="s">
        <v>2221</v>
      </c>
      <c r="C2468" s="63" t="s">
        <v>2354</v>
      </c>
      <c r="D2468" s="90"/>
      <c r="E2468" s="123"/>
      <c r="F2468" s="20"/>
      <c r="G2468" s="20">
        <f t="shared" si="38"/>
        <v>0</v>
      </c>
    </row>
    <row r="2469" spans="2:7" ht="42.75" outlineLevel="1" x14ac:dyDescent="0.25">
      <c r="B2469" s="90" t="s">
        <v>2222</v>
      </c>
      <c r="C2469" s="28" t="s">
        <v>5876</v>
      </c>
      <c r="D2469" s="23" t="s">
        <v>2757</v>
      </c>
      <c r="E2469" s="123">
        <v>24</v>
      </c>
      <c r="F2469" s="20">
        <v>64398.54</v>
      </c>
      <c r="G2469" s="20">
        <f t="shared" si="38"/>
        <v>1545564.96</v>
      </c>
    </row>
    <row r="2470" spans="2:7" ht="42.75" outlineLevel="1" x14ac:dyDescent="0.25">
      <c r="B2470" s="90" t="s">
        <v>2223</v>
      </c>
      <c r="C2470" s="28" t="s">
        <v>5877</v>
      </c>
      <c r="D2470" s="23" t="s">
        <v>2757</v>
      </c>
      <c r="E2470" s="123">
        <v>24</v>
      </c>
      <c r="F2470" s="20">
        <v>91340.64</v>
      </c>
      <c r="G2470" s="20">
        <f t="shared" si="38"/>
        <v>2192175.36</v>
      </c>
    </row>
    <row r="2471" spans="2:7" ht="42.75" outlineLevel="1" x14ac:dyDescent="0.25">
      <c r="B2471" s="90" t="s">
        <v>2224</v>
      </c>
      <c r="C2471" s="28" t="s">
        <v>5878</v>
      </c>
      <c r="D2471" s="23" t="s">
        <v>2757</v>
      </c>
      <c r="E2471" s="123">
        <v>32</v>
      </c>
      <c r="F2471" s="20">
        <v>2144.79</v>
      </c>
      <c r="G2471" s="20">
        <f t="shared" si="38"/>
        <v>68633.279999999999</v>
      </c>
    </row>
    <row r="2472" spans="2:7" ht="42.75" outlineLevel="1" x14ac:dyDescent="0.25">
      <c r="B2472" s="90" t="s">
        <v>2225</v>
      </c>
      <c r="C2472" s="28" t="s">
        <v>5879</v>
      </c>
      <c r="D2472" s="23" t="s">
        <v>2757</v>
      </c>
      <c r="E2472" s="123">
        <v>12</v>
      </c>
      <c r="F2472" s="20">
        <v>556186.56000000006</v>
      </c>
      <c r="G2472" s="20">
        <f t="shared" si="38"/>
        <v>6674238.7199999997</v>
      </c>
    </row>
    <row r="2473" spans="2:7" ht="42.75" outlineLevel="1" x14ac:dyDescent="0.25">
      <c r="B2473" s="90" t="s">
        <v>2226</v>
      </c>
      <c r="C2473" s="94" t="s">
        <v>5880</v>
      </c>
      <c r="D2473" s="23" t="s">
        <v>2757</v>
      </c>
      <c r="E2473" s="123">
        <v>12</v>
      </c>
      <c r="F2473" s="20">
        <v>1378862.86</v>
      </c>
      <c r="G2473" s="20">
        <f t="shared" si="38"/>
        <v>16546354.32</v>
      </c>
    </row>
    <row r="2474" spans="2:7" ht="57" outlineLevel="1" x14ac:dyDescent="0.25">
      <c r="B2474" s="90" t="s">
        <v>2227</v>
      </c>
      <c r="C2474" s="28" t="s">
        <v>5881</v>
      </c>
      <c r="D2474" s="23" t="s">
        <v>3287</v>
      </c>
      <c r="E2474" s="123">
        <v>256.60000000000002</v>
      </c>
      <c r="F2474" s="20">
        <v>57788.74</v>
      </c>
      <c r="G2474" s="20">
        <f t="shared" si="38"/>
        <v>14828590.68</v>
      </c>
    </row>
    <row r="2475" spans="2:7" ht="42.75" outlineLevel="1" x14ac:dyDescent="0.25">
      <c r="B2475" s="90" t="s">
        <v>2228</v>
      </c>
      <c r="C2475" s="28" t="s">
        <v>5882</v>
      </c>
      <c r="D2475" s="102" t="s">
        <v>2340</v>
      </c>
      <c r="E2475" s="123">
        <v>3235</v>
      </c>
      <c r="F2475" s="20">
        <v>976.8</v>
      </c>
      <c r="G2475" s="20">
        <f t="shared" si="38"/>
        <v>3159948</v>
      </c>
    </row>
    <row r="2476" spans="2:7" outlineLevel="1" x14ac:dyDescent="0.25">
      <c r="B2476" s="90" t="s">
        <v>2229</v>
      </c>
      <c r="C2476" s="63" t="s">
        <v>2355</v>
      </c>
      <c r="D2476" s="90"/>
      <c r="E2476" s="123"/>
      <c r="F2476" s="20"/>
      <c r="G2476" s="20">
        <f t="shared" si="38"/>
        <v>0</v>
      </c>
    </row>
    <row r="2477" spans="2:7" ht="42.75" outlineLevel="1" x14ac:dyDescent="0.25">
      <c r="B2477" s="90" t="s">
        <v>2230</v>
      </c>
      <c r="C2477" s="94" t="s">
        <v>5883</v>
      </c>
      <c r="D2477" s="102" t="s">
        <v>2340</v>
      </c>
      <c r="E2477" s="123">
        <v>1354</v>
      </c>
      <c r="F2477" s="20">
        <v>2832.97</v>
      </c>
      <c r="G2477" s="20">
        <f t="shared" si="38"/>
        <v>3835841.38</v>
      </c>
    </row>
    <row r="2478" spans="2:7" ht="57" outlineLevel="1" x14ac:dyDescent="0.25">
      <c r="B2478" s="90" t="s">
        <v>2231</v>
      </c>
      <c r="C2478" s="28" t="s">
        <v>5884</v>
      </c>
      <c r="D2478" s="102" t="s">
        <v>2340</v>
      </c>
      <c r="E2478" s="123">
        <v>1108.4000000000001</v>
      </c>
      <c r="F2478" s="20">
        <v>1032.1099999999999</v>
      </c>
      <c r="G2478" s="20">
        <f t="shared" si="38"/>
        <v>1143990.72</v>
      </c>
    </row>
    <row r="2479" spans="2:7" ht="57" outlineLevel="1" x14ac:dyDescent="0.25">
      <c r="B2479" s="90" t="s">
        <v>2232</v>
      </c>
      <c r="C2479" s="101" t="s">
        <v>5885</v>
      </c>
      <c r="D2479" s="102" t="s">
        <v>2340</v>
      </c>
      <c r="E2479" s="123">
        <v>1128.4000000000001</v>
      </c>
      <c r="F2479" s="20">
        <v>775.2</v>
      </c>
      <c r="G2479" s="20">
        <f t="shared" si="38"/>
        <v>874735.68</v>
      </c>
    </row>
    <row r="2480" spans="2:7" ht="57" outlineLevel="1" x14ac:dyDescent="0.25">
      <c r="B2480" s="90" t="s">
        <v>2233</v>
      </c>
      <c r="C2480" s="28" t="s">
        <v>5886</v>
      </c>
      <c r="D2480" s="102" t="s">
        <v>2340</v>
      </c>
      <c r="E2480" s="123">
        <v>138.55000000000001</v>
      </c>
      <c r="F2480" s="20">
        <v>1469.97</v>
      </c>
      <c r="G2480" s="20">
        <f t="shared" si="38"/>
        <v>203664.34</v>
      </c>
    </row>
    <row r="2481" spans="2:7" ht="42.75" outlineLevel="1" x14ac:dyDescent="0.25">
      <c r="B2481" s="90" t="s">
        <v>2234</v>
      </c>
      <c r="C2481" s="28" t="s">
        <v>5887</v>
      </c>
      <c r="D2481" s="93" t="s">
        <v>3288</v>
      </c>
      <c r="E2481" s="123">
        <v>400.08</v>
      </c>
      <c r="F2481" s="20">
        <v>303.54000000000002</v>
      </c>
      <c r="G2481" s="20">
        <f t="shared" si="38"/>
        <v>121440.28</v>
      </c>
    </row>
    <row r="2482" spans="2:7" ht="42.75" outlineLevel="1" x14ac:dyDescent="0.25">
      <c r="B2482" s="90" t="s">
        <v>2235</v>
      </c>
      <c r="C2482" s="28" t="s">
        <v>5888</v>
      </c>
      <c r="D2482" s="93" t="s">
        <v>3288</v>
      </c>
      <c r="E2482" s="123">
        <v>100.2</v>
      </c>
      <c r="F2482" s="20">
        <v>2071.7600000000002</v>
      </c>
      <c r="G2482" s="20">
        <f t="shared" si="38"/>
        <v>207590.35</v>
      </c>
    </row>
    <row r="2483" spans="2:7" ht="57" outlineLevel="1" x14ac:dyDescent="0.25">
      <c r="B2483" s="90" t="s">
        <v>2236</v>
      </c>
      <c r="C2483" s="28" t="s">
        <v>5889</v>
      </c>
      <c r="D2483" s="93" t="s">
        <v>3288</v>
      </c>
      <c r="E2483" s="123">
        <v>132.02000000000001</v>
      </c>
      <c r="F2483" s="20">
        <v>9114.17</v>
      </c>
      <c r="G2483" s="20">
        <f t="shared" si="38"/>
        <v>1203252.72</v>
      </c>
    </row>
    <row r="2484" spans="2:7" ht="71.25" outlineLevel="1" x14ac:dyDescent="0.25">
      <c r="B2484" s="90" t="s">
        <v>2237</v>
      </c>
      <c r="C2484" s="28" t="s">
        <v>5890</v>
      </c>
      <c r="D2484" s="93" t="s">
        <v>3288</v>
      </c>
      <c r="E2484" s="123">
        <v>132.02000000000001</v>
      </c>
      <c r="F2484" s="20">
        <v>13143.94</v>
      </c>
      <c r="G2484" s="20">
        <f t="shared" si="38"/>
        <v>1735262.96</v>
      </c>
    </row>
    <row r="2485" spans="2:7" ht="42.75" outlineLevel="1" x14ac:dyDescent="0.25">
      <c r="B2485" s="90" t="s">
        <v>2238</v>
      </c>
      <c r="C2485" s="94" t="s">
        <v>5891</v>
      </c>
      <c r="D2485" s="23" t="s">
        <v>2339</v>
      </c>
      <c r="E2485" s="123">
        <v>129.9</v>
      </c>
      <c r="F2485" s="20">
        <v>5636.96</v>
      </c>
      <c r="G2485" s="20">
        <f t="shared" si="38"/>
        <v>732241.1</v>
      </c>
    </row>
    <row r="2486" spans="2:7" ht="57" outlineLevel="1" x14ac:dyDescent="0.25">
      <c r="B2486" s="90" t="s">
        <v>2239</v>
      </c>
      <c r="C2486" s="28" t="s">
        <v>5892</v>
      </c>
      <c r="D2486" s="93" t="s">
        <v>3288</v>
      </c>
      <c r="E2486" s="123">
        <v>53.88</v>
      </c>
      <c r="F2486" s="20">
        <v>139624.57999999999</v>
      </c>
      <c r="G2486" s="20">
        <f t="shared" si="38"/>
        <v>7522972.3700000001</v>
      </c>
    </row>
    <row r="2487" spans="2:7" ht="42.75" outlineLevel="1" x14ac:dyDescent="0.25">
      <c r="B2487" s="90" t="s">
        <v>2240</v>
      </c>
      <c r="C2487" s="28" t="s">
        <v>5893</v>
      </c>
      <c r="D2487" s="93" t="s">
        <v>3288</v>
      </c>
      <c r="E2487" s="123">
        <v>63.81</v>
      </c>
      <c r="F2487" s="20">
        <v>745.31</v>
      </c>
      <c r="G2487" s="20">
        <f t="shared" si="38"/>
        <v>47558.23</v>
      </c>
    </row>
    <row r="2488" spans="2:7" ht="57" outlineLevel="1" x14ac:dyDescent="0.25">
      <c r="B2488" s="90" t="s">
        <v>2241</v>
      </c>
      <c r="C2488" s="28" t="s">
        <v>5894</v>
      </c>
      <c r="D2488" s="93" t="s">
        <v>3288</v>
      </c>
      <c r="E2488" s="123">
        <v>92.4</v>
      </c>
      <c r="F2488" s="20">
        <v>4078.19</v>
      </c>
      <c r="G2488" s="20">
        <f t="shared" si="38"/>
        <v>376824.76</v>
      </c>
    </row>
    <row r="2489" spans="2:7" outlineLevel="1" x14ac:dyDescent="0.25">
      <c r="B2489" s="90" t="s">
        <v>2242</v>
      </c>
      <c r="C2489" s="159" t="s">
        <v>2356</v>
      </c>
      <c r="D2489" s="22"/>
      <c r="E2489" s="123"/>
      <c r="F2489" s="20"/>
      <c r="G2489" s="20">
        <f t="shared" si="38"/>
        <v>0</v>
      </c>
    </row>
    <row r="2490" spans="2:7" ht="42.75" outlineLevel="1" x14ac:dyDescent="0.25">
      <c r="B2490" s="90" t="s">
        <v>2243</v>
      </c>
      <c r="C2490" s="28" t="s">
        <v>5895</v>
      </c>
      <c r="D2490" s="23" t="s">
        <v>3287</v>
      </c>
      <c r="E2490" s="123">
        <v>16.96</v>
      </c>
      <c r="F2490" s="20">
        <v>31754.06</v>
      </c>
      <c r="G2490" s="20">
        <f t="shared" si="38"/>
        <v>538548.86</v>
      </c>
    </row>
    <row r="2491" spans="2:7" ht="42.75" outlineLevel="1" x14ac:dyDescent="0.25">
      <c r="B2491" s="90" t="s">
        <v>2244</v>
      </c>
      <c r="C2491" s="28" t="s">
        <v>5896</v>
      </c>
      <c r="D2491" s="23" t="s">
        <v>3287</v>
      </c>
      <c r="E2491" s="123">
        <v>235.07</v>
      </c>
      <c r="F2491" s="20">
        <v>49429.26</v>
      </c>
      <c r="G2491" s="20">
        <f t="shared" ref="G2491:G2553" si="39">E2491*F2491</f>
        <v>11619336.15</v>
      </c>
    </row>
    <row r="2492" spans="2:7" ht="42.75" outlineLevel="1" x14ac:dyDescent="0.25">
      <c r="B2492" s="90" t="s">
        <v>2245</v>
      </c>
      <c r="C2492" s="28" t="s">
        <v>5897</v>
      </c>
      <c r="D2492" s="102" t="s">
        <v>2340</v>
      </c>
      <c r="E2492" s="123">
        <v>348.73</v>
      </c>
      <c r="F2492" s="20">
        <v>3666.64</v>
      </c>
      <c r="G2492" s="20">
        <f t="shared" si="39"/>
        <v>1278667.3700000001</v>
      </c>
    </row>
    <row r="2493" spans="2:7" ht="42.75" outlineLevel="1" x14ac:dyDescent="0.25">
      <c r="B2493" s="90" t="s">
        <v>2246</v>
      </c>
      <c r="C2493" s="28" t="s">
        <v>5898</v>
      </c>
      <c r="D2493" s="102" t="s">
        <v>2340</v>
      </c>
      <c r="E2493" s="123">
        <v>50.77</v>
      </c>
      <c r="F2493" s="20">
        <v>2193.1</v>
      </c>
      <c r="G2493" s="20">
        <f t="shared" si="39"/>
        <v>111343.69</v>
      </c>
    </row>
    <row r="2494" spans="2:7" ht="42.75" outlineLevel="1" x14ac:dyDescent="0.25">
      <c r="B2494" s="90" t="s">
        <v>2247</v>
      </c>
      <c r="C2494" s="28" t="s">
        <v>5899</v>
      </c>
      <c r="D2494" s="102" t="s">
        <v>2340</v>
      </c>
      <c r="E2494" s="123">
        <v>17.87</v>
      </c>
      <c r="F2494" s="20">
        <v>13574.79</v>
      </c>
      <c r="G2494" s="20">
        <f t="shared" si="39"/>
        <v>242581.5</v>
      </c>
    </row>
    <row r="2495" spans="2:7" ht="42.75" outlineLevel="1" x14ac:dyDescent="0.25">
      <c r="B2495" s="90" t="s">
        <v>2248</v>
      </c>
      <c r="C2495" s="28" t="s">
        <v>5900</v>
      </c>
      <c r="D2495" s="102" t="s">
        <v>2340</v>
      </c>
      <c r="E2495" s="123">
        <v>155.88</v>
      </c>
      <c r="F2495" s="20">
        <v>826.28</v>
      </c>
      <c r="G2495" s="20">
        <f t="shared" si="39"/>
        <v>128800.53</v>
      </c>
    </row>
    <row r="2496" spans="2:7" outlineLevel="1" x14ac:dyDescent="0.25">
      <c r="B2496" s="90" t="s">
        <v>2249</v>
      </c>
      <c r="C2496" s="63" t="s">
        <v>2357</v>
      </c>
      <c r="D2496" s="90"/>
      <c r="E2496" s="123"/>
      <c r="F2496" s="20"/>
      <c r="G2496" s="20">
        <f t="shared" si="39"/>
        <v>0</v>
      </c>
    </row>
    <row r="2497" spans="2:7" ht="42.75" outlineLevel="1" x14ac:dyDescent="0.25">
      <c r="B2497" s="90" t="s">
        <v>2250</v>
      </c>
      <c r="C2497" s="28" t="s">
        <v>5901</v>
      </c>
      <c r="D2497" s="23" t="s">
        <v>3287</v>
      </c>
      <c r="E2497" s="123">
        <v>53.52</v>
      </c>
      <c r="F2497" s="20">
        <v>72178.47</v>
      </c>
      <c r="G2497" s="20">
        <f t="shared" si="39"/>
        <v>3862991.71</v>
      </c>
    </row>
    <row r="2498" spans="2:7" ht="57" outlineLevel="1" x14ac:dyDescent="0.25">
      <c r="B2498" s="90" t="s">
        <v>2251</v>
      </c>
      <c r="C2498" s="28" t="s">
        <v>5902</v>
      </c>
      <c r="D2498" s="23" t="s">
        <v>3287</v>
      </c>
      <c r="E2498" s="123">
        <v>11692.5</v>
      </c>
      <c r="F2498" s="20">
        <v>1374.95</v>
      </c>
      <c r="G2498" s="20">
        <f t="shared" si="39"/>
        <v>16076602.880000001</v>
      </c>
    </row>
    <row r="2499" spans="2:7" ht="42.75" outlineLevel="1" x14ac:dyDescent="0.25">
      <c r="B2499" s="90" t="s">
        <v>2252</v>
      </c>
      <c r="C2499" s="28" t="s">
        <v>5903</v>
      </c>
      <c r="D2499" s="102" t="s">
        <v>2340</v>
      </c>
      <c r="E2499" s="123">
        <v>825</v>
      </c>
      <c r="F2499" s="20">
        <v>5628.86</v>
      </c>
      <c r="G2499" s="20">
        <f t="shared" si="39"/>
        <v>4643809.5</v>
      </c>
    </row>
    <row r="2500" spans="2:7" ht="57" outlineLevel="1" x14ac:dyDescent="0.25">
      <c r="B2500" s="90" t="s">
        <v>2253</v>
      </c>
      <c r="C2500" s="28" t="s">
        <v>5904</v>
      </c>
      <c r="D2500" s="102" t="s">
        <v>2340</v>
      </c>
      <c r="E2500" s="123">
        <v>6906.6</v>
      </c>
      <c r="F2500" s="20">
        <v>695.52</v>
      </c>
      <c r="G2500" s="20">
        <f t="shared" si="39"/>
        <v>4803678.43</v>
      </c>
    </row>
    <row r="2501" spans="2:7" ht="42.75" outlineLevel="1" x14ac:dyDescent="0.25">
      <c r="B2501" s="90" t="s">
        <v>2254</v>
      </c>
      <c r="C2501" s="28" t="s">
        <v>5905</v>
      </c>
      <c r="D2501" s="23" t="s">
        <v>3287</v>
      </c>
      <c r="E2501" s="123">
        <v>7.6</v>
      </c>
      <c r="F2501" s="20">
        <v>16509.060000000001</v>
      </c>
      <c r="G2501" s="20">
        <f t="shared" si="39"/>
        <v>125468.86</v>
      </c>
    </row>
    <row r="2502" spans="2:7" outlineLevel="1" x14ac:dyDescent="0.25">
      <c r="B2502" s="90" t="s">
        <v>2255</v>
      </c>
      <c r="C2502" s="63" t="s">
        <v>3467</v>
      </c>
      <c r="D2502" s="90"/>
      <c r="E2502" s="123"/>
      <c r="F2502" s="20"/>
      <c r="G2502" s="20">
        <f t="shared" si="39"/>
        <v>0</v>
      </c>
    </row>
    <row r="2503" spans="2:7" ht="42.75" outlineLevel="1" x14ac:dyDescent="0.25">
      <c r="B2503" s="90" t="s">
        <v>2256</v>
      </c>
      <c r="C2503" s="94" t="s">
        <v>5906</v>
      </c>
      <c r="D2503" s="23" t="s">
        <v>2757</v>
      </c>
      <c r="E2503" s="123">
        <v>2</v>
      </c>
      <c r="F2503" s="20">
        <v>51623.5</v>
      </c>
      <c r="G2503" s="20">
        <f t="shared" si="39"/>
        <v>103247</v>
      </c>
    </row>
    <row r="2504" spans="2:7" ht="42.75" outlineLevel="1" x14ac:dyDescent="0.25">
      <c r="B2504" s="90" t="s">
        <v>2257</v>
      </c>
      <c r="C2504" s="28" t="s">
        <v>5907</v>
      </c>
      <c r="D2504" s="23" t="s">
        <v>3287</v>
      </c>
      <c r="E2504" s="123">
        <v>5.4560000000000004</v>
      </c>
      <c r="F2504" s="20">
        <v>78832.600000000006</v>
      </c>
      <c r="G2504" s="20">
        <f t="shared" si="39"/>
        <v>430110.67</v>
      </c>
    </row>
    <row r="2505" spans="2:7" ht="42.75" outlineLevel="1" x14ac:dyDescent="0.25">
      <c r="B2505" s="90" t="s">
        <v>2258</v>
      </c>
      <c r="C2505" s="28" t="s">
        <v>5908</v>
      </c>
      <c r="D2505" s="23" t="s">
        <v>3287</v>
      </c>
      <c r="E2505" s="123">
        <v>4.7359999999999998</v>
      </c>
      <c r="F2505" s="20">
        <v>66267.679999999993</v>
      </c>
      <c r="G2505" s="20">
        <f t="shared" si="39"/>
        <v>313843.73</v>
      </c>
    </row>
    <row r="2506" spans="2:7" outlineLevel="1" x14ac:dyDescent="0.25">
      <c r="B2506" s="90" t="s">
        <v>2259</v>
      </c>
      <c r="C2506" s="103" t="s">
        <v>3468</v>
      </c>
      <c r="D2506" s="90"/>
      <c r="E2506" s="123"/>
      <c r="F2506" s="20"/>
      <c r="G2506" s="20">
        <f t="shared" si="39"/>
        <v>0</v>
      </c>
    </row>
    <row r="2507" spans="2:7" ht="42.75" outlineLevel="1" x14ac:dyDescent="0.25">
      <c r="B2507" s="90" t="s">
        <v>2260</v>
      </c>
      <c r="C2507" s="101" t="s">
        <v>5909</v>
      </c>
      <c r="D2507" s="23" t="s">
        <v>3287</v>
      </c>
      <c r="E2507" s="123">
        <v>41.040999999999997</v>
      </c>
      <c r="F2507" s="20">
        <v>30173.96</v>
      </c>
      <c r="G2507" s="20">
        <f t="shared" si="39"/>
        <v>1238369.49</v>
      </c>
    </row>
    <row r="2508" spans="2:7" ht="42.75" outlineLevel="1" x14ac:dyDescent="0.25">
      <c r="B2508" s="90" t="s">
        <v>2261</v>
      </c>
      <c r="C2508" s="94" t="s">
        <v>5910</v>
      </c>
      <c r="D2508" s="91" t="s">
        <v>1124</v>
      </c>
      <c r="E2508" s="123">
        <v>3.22</v>
      </c>
      <c r="F2508" s="20">
        <v>157869.34</v>
      </c>
      <c r="G2508" s="20">
        <f t="shared" si="39"/>
        <v>508339.27</v>
      </c>
    </row>
    <row r="2509" spans="2:7" ht="28.5" outlineLevel="1" x14ac:dyDescent="0.25">
      <c r="B2509" s="90" t="s">
        <v>2262</v>
      </c>
      <c r="C2509" s="94" t="s">
        <v>5911</v>
      </c>
      <c r="D2509" s="102" t="s">
        <v>2340</v>
      </c>
      <c r="E2509" s="123">
        <v>83.46</v>
      </c>
      <c r="F2509" s="20">
        <v>1106.26</v>
      </c>
      <c r="G2509" s="20">
        <f t="shared" si="39"/>
        <v>92328.46</v>
      </c>
    </row>
    <row r="2510" spans="2:7" ht="42.75" outlineLevel="1" x14ac:dyDescent="0.25">
      <c r="B2510" s="90" t="s">
        <v>2263</v>
      </c>
      <c r="C2510" s="94" t="s">
        <v>5912</v>
      </c>
      <c r="D2510" s="102" t="s">
        <v>2340</v>
      </c>
      <c r="E2510" s="123">
        <v>92.68</v>
      </c>
      <c r="F2510" s="20">
        <v>826.18</v>
      </c>
      <c r="G2510" s="20">
        <f t="shared" si="39"/>
        <v>76570.36</v>
      </c>
    </row>
    <row r="2511" spans="2:7" outlineLevel="1" x14ac:dyDescent="0.2">
      <c r="B2511" s="90" t="s">
        <v>2264</v>
      </c>
      <c r="C2511" s="103" t="s">
        <v>362</v>
      </c>
      <c r="D2511" s="90"/>
      <c r="E2511" s="123"/>
      <c r="F2511" s="126"/>
      <c r="G2511" s="20">
        <f t="shared" si="39"/>
        <v>0</v>
      </c>
    </row>
    <row r="2512" spans="2:7" ht="42.75" outlineLevel="1" x14ac:dyDescent="0.25">
      <c r="B2512" s="90" t="s">
        <v>2265</v>
      </c>
      <c r="C2512" s="94" t="s">
        <v>5913</v>
      </c>
      <c r="D2512" s="102" t="s">
        <v>2340</v>
      </c>
      <c r="E2512" s="123">
        <v>686</v>
      </c>
      <c r="F2512" s="20">
        <v>536.04</v>
      </c>
      <c r="G2512" s="20">
        <f t="shared" si="39"/>
        <v>367723.44</v>
      </c>
    </row>
    <row r="2513" spans="2:7" ht="28.5" outlineLevel="1" x14ac:dyDescent="0.25">
      <c r="B2513" s="91" t="s">
        <v>448</v>
      </c>
      <c r="C2513" s="103" t="s">
        <v>2727</v>
      </c>
      <c r="D2513" s="88"/>
      <c r="E2513" s="137"/>
      <c r="F2513" s="88"/>
      <c r="G2513" s="20">
        <f t="shared" si="39"/>
        <v>0</v>
      </c>
    </row>
    <row r="2514" spans="2:7" ht="28.5" outlineLevel="1" x14ac:dyDescent="0.25">
      <c r="B2514" s="90" t="s">
        <v>2266</v>
      </c>
      <c r="C2514" s="63" t="s">
        <v>2727</v>
      </c>
      <c r="D2514" s="91"/>
      <c r="E2514" s="123"/>
      <c r="F2514" s="22"/>
      <c r="G2514" s="20">
        <f t="shared" si="39"/>
        <v>0</v>
      </c>
    </row>
    <row r="2515" spans="2:7" ht="28.5" outlineLevel="1" x14ac:dyDescent="0.2">
      <c r="B2515" s="102" t="s">
        <v>2267</v>
      </c>
      <c r="C2515" s="59" t="s">
        <v>1119</v>
      </c>
      <c r="D2515" s="102"/>
      <c r="E2515" s="128"/>
      <c r="F2515" s="126"/>
      <c r="G2515" s="20">
        <f t="shared" si="39"/>
        <v>0</v>
      </c>
    </row>
    <row r="2516" spans="2:7" outlineLevel="1" x14ac:dyDescent="0.25">
      <c r="B2516" s="102" t="s">
        <v>2268</v>
      </c>
      <c r="C2516" s="101" t="s">
        <v>5914</v>
      </c>
      <c r="D2516" s="23" t="s">
        <v>2757</v>
      </c>
      <c r="E2516" s="123">
        <v>91</v>
      </c>
      <c r="F2516" s="20">
        <v>5497.62</v>
      </c>
      <c r="G2516" s="20">
        <f t="shared" si="39"/>
        <v>500283.42</v>
      </c>
    </row>
    <row r="2517" spans="2:7" ht="28.5" outlineLevel="1" x14ac:dyDescent="0.25">
      <c r="B2517" s="102" t="s">
        <v>2269</v>
      </c>
      <c r="C2517" s="101" t="s">
        <v>5915</v>
      </c>
      <c r="D2517" s="102" t="s">
        <v>2340</v>
      </c>
      <c r="E2517" s="123">
        <v>25.855</v>
      </c>
      <c r="F2517" s="20">
        <v>711.78</v>
      </c>
      <c r="G2517" s="20">
        <f t="shared" si="39"/>
        <v>18403.07</v>
      </c>
    </row>
    <row r="2518" spans="2:7" ht="28.5" outlineLevel="1" x14ac:dyDescent="0.25">
      <c r="B2518" s="102" t="s">
        <v>2270</v>
      </c>
      <c r="C2518" s="101" t="s">
        <v>5917</v>
      </c>
      <c r="D2518" s="23" t="s">
        <v>3287</v>
      </c>
      <c r="E2518" s="123">
        <v>410</v>
      </c>
      <c r="F2518" s="20">
        <v>369.02</v>
      </c>
      <c r="G2518" s="20">
        <f t="shared" si="39"/>
        <v>151298.20000000001</v>
      </c>
    </row>
    <row r="2519" spans="2:7" ht="28.5" outlineLevel="1" x14ac:dyDescent="0.25">
      <c r="B2519" s="102" t="s">
        <v>2271</v>
      </c>
      <c r="C2519" s="101" t="s">
        <v>5916</v>
      </c>
      <c r="D2519" s="91" t="s">
        <v>1124</v>
      </c>
      <c r="E2519" s="123">
        <v>80.349999999999994</v>
      </c>
      <c r="F2519" s="20">
        <v>218494.25</v>
      </c>
      <c r="G2519" s="20">
        <f t="shared" si="39"/>
        <v>17556012.989999998</v>
      </c>
    </row>
    <row r="2520" spans="2:7" ht="28.5" outlineLevel="1" x14ac:dyDescent="0.25">
      <c r="B2520" s="102" t="s">
        <v>2272</v>
      </c>
      <c r="C2520" s="101" t="s">
        <v>5918</v>
      </c>
      <c r="D2520" s="102" t="s">
        <v>2340</v>
      </c>
      <c r="E2520" s="123">
        <v>26615.13</v>
      </c>
      <c r="F2520" s="20">
        <v>1321.01</v>
      </c>
      <c r="G2520" s="20">
        <f t="shared" si="39"/>
        <v>35158852.880000003</v>
      </c>
    </row>
    <row r="2521" spans="2:7" ht="28.5" outlineLevel="1" x14ac:dyDescent="0.25">
      <c r="B2521" s="102" t="s">
        <v>2273</v>
      </c>
      <c r="C2521" s="101" t="s">
        <v>5919</v>
      </c>
      <c r="D2521" s="102" t="s">
        <v>2340</v>
      </c>
      <c r="E2521" s="123">
        <v>28336</v>
      </c>
      <c r="F2521" s="20">
        <v>163.56</v>
      </c>
      <c r="G2521" s="20">
        <f t="shared" si="39"/>
        <v>4634636.16</v>
      </c>
    </row>
    <row r="2522" spans="2:7" ht="42.75" outlineLevel="1" x14ac:dyDescent="0.25">
      <c r="B2522" s="102" t="s">
        <v>2274</v>
      </c>
      <c r="C2522" s="101" t="s">
        <v>5920</v>
      </c>
      <c r="D2522" s="93" t="s">
        <v>3288</v>
      </c>
      <c r="E2522" s="123">
        <f>46366+16</f>
        <v>46382</v>
      </c>
      <c r="F2522" s="20">
        <v>4950.51</v>
      </c>
      <c r="G2522" s="20">
        <f t="shared" si="39"/>
        <v>229614554.81999999</v>
      </c>
    </row>
    <row r="2523" spans="2:7" ht="42.75" outlineLevel="1" x14ac:dyDescent="0.25">
      <c r="B2523" s="102" t="s">
        <v>2275</v>
      </c>
      <c r="C2523" s="101" t="s">
        <v>5921</v>
      </c>
      <c r="D2523" s="93" t="s">
        <v>3288</v>
      </c>
      <c r="E2523" s="123">
        <f>10182+5</f>
        <v>10187</v>
      </c>
      <c r="F2523" s="20">
        <v>6405.25</v>
      </c>
      <c r="G2523" s="20">
        <f t="shared" si="39"/>
        <v>65250281.75</v>
      </c>
    </row>
    <row r="2524" spans="2:7" ht="57" outlineLevel="1" x14ac:dyDescent="0.25">
      <c r="B2524" s="102" t="s">
        <v>2276</v>
      </c>
      <c r="C2524" s="101" t="s">
        <v>5922</v>
      </c>
      <c r="D2524" s="93" t="s">
        <v>3288</v>
      </c>
      <c r="E2524" s="123">
        <v>843</v>
      </c>
      <c r="F2524" s="20">
        <v>5438.5</v>
      </c>
      <c r="G2524" s="20">
        <f t="shared" si="39"/>
        <v>4584655.5</v>
      </c>
    </row>
    <row r="2525" spans="2:7" ht="42.75" outlineLevel="1" x14ac:dyDescent="0.25">
      <c r="B2525" s="102" t="s">
        <v>2277</v>
      </c>
      <c r="C2525" s="101" t="s">
        <v>5923</v>
      </c>
      <c r="D2525" s="93" t="s">
        <v>3288</v>
      </c>
      <c r="E2525" s="123">
        <v>651</v>
      </c>
      <c r="F2525" s="20">
        <v>6995.69</v>
      </c>
      <c r="G2525" s="20">
        <f t="shared" si="39"/>
        <v>4554194.1900000004</v>
      </c>
    </row>
    <row r="2526" spans="2:7" ht="28.5" outlineLevel="1" x14ac:dyDescent="0.25">
      <c r="B2526" s="102" t="s">
        <v>2278</v>
      </c>
      <c r="C2526" s="101" t="s">
        <v>5924</v>
      </c>
      <c r="D2526" s="23" t="s">
        <v>2339</v>
      </c>
      <c r="E2526" s="123">
        <v>61600</v>
      </c>
      <c r="F2526" s="20">
        <v>13101.3</v>
      </c>
      <c r="G2526" s="20">
        <f t="shared" si="39"/>
        <v>807040080</v>
      </c>
    </row>
    <row r="2527" spans="2:7" ht="28.5" outlineLevel="1" x14ac:dyDescent="0.25">
      <c r="B2527" s="102" t="s">
        <v>2279</v>
      </c>
      <c r="C2527" s="101" t="s">
        <v>5925</v>
      </c>
      <c r="D2527" s="23" t="s">
        <v>2339</v>
      </c>
      <c r="E2527" s="123">
        <v>58286</v>
      </c>
      <c r="F2527" s="20">
        <v>4145.82</v>
      </c>
      <c r="G2527" s="20">
        <f t="shared" si="39"/>
        <v>241643264.52000001</v>
      </c>
    </row>
    <row r="2528" spans="2:7" ht="28.5" outlineLevel="1" x14ac:dyDescent="0.2">
      <c r="B2528" s="90" t="s">
        <v>2280</v>
      </c>
      <c r="C2528" s="103" t="s">
        <v>1120</v>
      </c>
      <c r="D2528" s="88"/>
      <c r="E2528" s="137"/>
      <c r="F2528" s="126"/>
      <c r="G2528" s="20">
        <f t="shared" si="39"/>
        <v>0</v>
      </c>
    </row>
    <row r="2529" spans="2:7" ht="28.5" outlineLevel="1" x14ac:dyDescent="0.25">
      <c r="B2529" s="90" t="s">
        <v>2281</v>
      </c>
      <c r="C2529" s="94" t="s">
        <v>5926</v>
      </c>
      <c r="D2529" s="23" t="s">
        <v>3287</v>
      </c>
      <c r="E2529" s="123">
        <v>48</v>
      </c>
      <c r="F2529" s="20">
        <v>115.25</v>
      </c>
      <c r="G2529" s="20">
        <f t="shared" si="39"/>
        <v>5532</v>
      </c>
    </row>
    <row r="2530" spans="2:7" ht="28.5" outlineLevel="1" x14ac:dyDescent="0.25">
      <c r="B2530" s="90" t="s">
        <v>2282</v>
      </c>
      <c r="C2530" s="94" t="s">
        <v>5927</v>
      </c>
      <c r="D2530" s="23" t="s">
        <v>2757</v>
      </c>
      <c r="E2530" s="123">
        <f>6+5+4+4+2</f>
        <v>21</v>
      </c>
      <c r="F2530" s="20">
        <v>10976.25</v>
      </c>
      <c r="G2530" s="20">
        <f t="shared" si="39"/>
        <v>230501.25</v>
      </c>
    </row>
    <row r="2531" spans="2:7" ht="28.5" outlineLevel="1" x14ac:dyDescent="0.25">
      <c r="B2531" s="90" t="s">
        <v>2283</v>
      </c>
      <c r="C2531" s="28" t="s">
        <v>5928</v>
      </c>
      <c r="D2531" s="102" t="s">
        <v>2340</v>
      </c>
      <c r="E2531" s="123">
        <v>17940.462500000001</v>
      </c>
      <c r="F2531" s="20">
        <v>1320.63</v>
      </c>
      <c r="G2531" s="20">
        <f t="shared" si="39"/>
        <v>23692712.989999998</v>
      </c>
    </row>
    <row r="2532" spans="2:7" ht="28.5" outlineLevel="1" x14ac:dyDescent="0.25">
      <c r="B2532" s="90" t="s">
        <v>2284</v>
      </c>
      <c r="C2532" s="94" t="s">
        <v>5929</v>
      </c>
      <c r="D2532" s="102" t="s">
        <v>2340</v>
      </c>
      <c r="E2532" s="123">
        <v>566.5</v>
      </c>
      <c r="F2532" s="20">
        <v>2261.8000000000002</v>
      </c>
      <c r="G2532" s="20">
        <f t="shared" si="39"/>
        <v>1281309.7</v>
      </c>
    </row>
    <row r="2533" spans="2:7" ht="28.5" outlineLevel="1" x14ac:dyDescent="0.25">
      <c r="B2533" s="90" t="s">
        <v>2285</v>
      </c>
      <c r="C2533" s="94" t="s">
        <v>5930</v>
      </c>
      <c r="D2533" s="102" t="s">
        <v>2340</v>
      </c>
      <c r="E2533" s="123">
        <v>40263</v>
      </c>
      <c r="F2533" s="20">
        <v>152.69</v>
      </c>
      <c r="G2533" s="20">
        <f t="shared" si="39"/>
        <v>6147757.4699999997</v>
      </c>
    </row>
    <row r="2534" spans="2:7" ht="42.75" outlineLevel="1" x14ac:dyDescent="0.25">
      <c r="B2534" s="90" t="s">
        <v>2286</v>
      </c>
      <c r="C2534" s="28" t="s">
        <v>5931</v>
      </c>
      <c r="D2534" s="93" t="s">
        <v>3288</v>
      </c>
      <c r="E2534" s="123">
        <v>31478</v>
      </c>
      <c r="F2534" s="20">
        <v>4948.53</v>
      </c>
      <c r="G2534" s="20">
        <f t="shared" si="39"/>
        <v>155769827.34</v>
      </c>
    </row>
    <row r="2535" spans="2:7" ht="42.75" outlineLevel="1" x14ac:dyDescent="0.25">
      <c r="B2535" s="90" t="s">
        <v>2287</v>
      </c>
      <c r="C2535" s="28" t="s">
        <v>5932</v>
      </c>
      <c r="D2535" s="93" t="s">
        <v>3288</v>
      </c>
      <c r="E2535" s="123">
        <v>5296</v>
      </c>
      <c r="F2535" s="20">
        <v>5609.9</v>
      </c>
      <c r="G2535" s="20">
        <f t="shared" si="39"/>
        <v>29710030.399999999</v>
      </c>
    </row>
    <row r="2536" spans="2:7" ht="28.5" outlineLevel="1" x14ac:dyDescent="0.25">
      <c r="B2536" s="90" t="s">
        <v>2288</v>
      </c>
      <c r="C2536" s="28" t="s">
        <v>5933</v>
      </c>
      <c r="D2536" s="23" t="s">
        <v>2757</v>
      </c>
      <c r="E2536" s="123">
        <v>2</v>
      </c>
      <c r="F2536" s="20">
        <v>8551.7800000000007</v>
      </c>
      <c r="G2536" s="20">
        <f t="shared" si="39"/>
        <v>17103.560000000001</v>
      </c>
    </row>
    <row r="2537" spans="2:7" ht="28.5" outlineLevel="1" x14ac:dyDescent="0.25">
      <c r="B2537" s="90" t="s">
        <v>2289</v>
      </c>
      <c r="C2537" s="28" t="s">
        <v>5934</v>
      </c>
      <c r="D2537" s="23" t="s">
        <v>2757</v>
      </c>
      <c r="E2537" s="123">
        <v>10202</v>
      </c>
      <c r="F2537" s="20">
        <v>671.36</v>
      </c>
      <c r="G2537" s="20">
        <f t="shared" si="39"/>
        <v>6849214.7199999997</v>
      </c>
    </row>
    <row r="2538" spans="2:7" ht="28.5" outlineLevel="1" x14ac:dyDescent="0.25">
      <c r="B2538" s="90" t="s">
        <v>2290</v>
      </c>
      <c r="C2538" s="28" t="s">
        <v>5935</v>
      </c>
      <c r="D2538" s="23" t="s">
        <v>2339</v>
      </c>
      <c r="E2538" s="123">
        <v>40808</v>
      </c>
      <c r="F2538" s="20">
        <v>14648.21</v>
      </c>
      <c r="G2538" s="20">
        <f t="shared" si="39"/>
        <v>597764153.67999995</v>
      </c>
    </row>
    <row r="2539" spans="2:7" ht="28.5" outlineLevel="1" x14ac:dyDescent="0.25">
      <c r="B2539" s="90" t="s">
        <v>2291</v>
      </c>
      <c r="C2539" s="28" t="s">
        <v>5936</v>
      </c>
      <c r="D2539" s="23" t="s">
        <v>2339</v>
      </c>
      <c r="E2539" s="123">
        <v>38764</v>
      </c>
      <c r="F2539" s="20">
        <v>4174.2299999999996</v>
      </c>
      <c r="G2539" s="20">
        <f t="shared" si="39"/>
        <v>161809851.72</v>
      </c>
    </row>
    <row r="2540" spans="2:7" outlineLevel="1" x14ac:dyDescent="0.25">
      <c r="B2540" s="91" t="s">
        <v>441</v>
      </c>
      <c r="C2540" s="103" t="s">
        <v>2728</v>
      </c>
      <c r="D2540" s="90"/>
      <c r="E2540" s="137"/>
      <c r="F2540" s="88"/>
      <c r="G2540" s="20">
        <f t="shared" si="39"/>
        <v>0</v>
      </c>
    </row>
    <row r="2541" spans="2:7" ht="28.5" outlineLevel="1" x14ac:dyDescent="0.25">
      <c r="B2541" s="90" t="s">
        <v>2292</v>
      </c>
      <c r="C2541" s="94" t="s">
        <v>5937</v>
      </c>
      <c r="D2541" s="23" t="s">
        <v>3287</v>
      </c>
      <c r="E2541" s="123">
        <v>1403.64</v>
      </c>
      <c r="F2541" s="20">
        <v>63993.47</v>
      </c>
      <c r="G2541" s="20">
        <f t="shared" si="39"/>
        <v>89823794.230000004</v>
      </c>
    </row>
    <row r="2542" spans="2:7" ht="28.5" outlineLevel="1" x14ac:dyDescent="0.25">
      <c r="B2542" s="90" t="s">
        <v>2293</v>
      </c>
      <c r="C2542" s="94" t="s">
        <v>5938</v>
      </c>
      <c r="D2542" s="102" t="s">
        <v>2340</v>
      </c>
      <c r="E2542" s="123">
        <v>39631</v>
      </c>
      <c r="F2542" s="20">
        <v>13269.13</v>
      </c>
      <c r="G2542" s="20">
        <f t="shared" si="39"/>
        <v>525868891.02999997</v>
      </c>
    </row>
    <row r="2543" spans="2:7" ht="28.5" outlineLevel="1" x14ac:dyDescent="0.25">
      <c r="B2543" s="90" t="s">
        <v>2294</v>
      </c>
      <c r="C2543" s="94" t="s">
        <v>5939</v>
      </c>
      <c r="D2543" s="102" t="s">
        <v>2340</v>
      </c>
      <c r="E2543" s="123">
        <v>2690</v>
      </c>
      <c r="F2543" s="20">
        <v>13169.59</v>
      </c>
      <c r="G2543" s="20">
        <f t="shared" si="39"/>
        <v>35426197.100000001</v>
      </c>
    </row>
    <row r="2544" spans="2:7" ht="28.5" outlineLevel="1" x14ac:dyDescent="0.2">
      <c r="B2544" s="91" t="s">
        <v>386</v>
      </c>
      <c r="C2544" s="63" t="s">
        <v>2729</v>
      </c>
      <c r="D2544" s="90"/>
      <c r="E2544" s="123"/>
      <c r="F2544" s="126"/>
      <c r="G2544" s="20">
        <f t="shared" si="39"/>
        <v>0</v>
      </c>
    </row>
    <row r="2545" spans="2:7" outlineLevel="1" x14ac:dyDescent="0.25">
      <c r="B2545" s="91" t="s">
        <v>442</v>
      </c>
      <c r="C2545" s="103" t="s">
        <v>2738</v>
      </c>
      <c r="D2545" s="88"/>
      <c r="E2545" s="137"/>
      <c r="F2545" s="88"/>
      <c r="G2545" s="20">
        <f t="shared" si="39"/>
        <v>0</v>
      </c>
    </row>
    <row r="2546" spans="2:7" outlineLevel="1" x14ac:dyDescent="0.25">
      <c r="B2546" s="91" t="s">
        <v>443</v>
      </c>
      <c r="C2546" s="103" t="s">
        <v>2751</v>
      </c>
      <c r="D2546" s="88"/>
      <c r="E2546" s="137"/>
      <c r="F2546" s="88"/>
      <c r="G2546" s="20">
        <f t="shared" si="39"/>
        <v>0</v>
      </c>
    </row>
    <row r="2547" spans="2:7" outlineLevel="1" x14ac:dyDescent="0.25">
      <c r="B2547" s="91" t="s">
        <v>444</v>
      </c>
      <c r="C2547" s="103" t="s">
        <v>2726</v>
      </c>
      <c r="D2547" s="88"/>
      <c r="E2547" s="137"/>
      <c r="F2547" s="88"/>
      <c r="G2547" s="20">
        <f t="shared" si="39"/>
        <v>0</v>
      </c>
    </row>
    <row r="2548" spans="2:7" outlineLevel="1" x14ac:dyDescent="0.2">
      <c r="B2548" s="102" t="s">
        <v>2295</v>
      </c>
      <c r="C2548" s="59" t="s">
        <v>252</v>
      </c>
      <c r="D2548" s="100"/>
      <c r="E2548" s="149"/>
      <c r="F2548" s="126"/>
      <c r="G2548" s="20">
        <f t="shared" si="39"/>
        <v>0</v>
      </c>
    </row>
    <row r="2549" spans="2:7" outlineLevel="1" x14ac:dyDescent="0.2">
      <c r="B2549" s="102" t="s">
        <v>2296</v>
      </c>
      <c r="C2549" s="59" t="s">
        <v>253</v>
      </c>
      <c r="D2549" s="100"/>
      <c r="E2549" s="128"/>
      <c r="F2549" s="126"/>
      <c r="G2549" s="20">
        <f t="shared" si="39"/>
        <v>0</v>
      </c>
    </row>
    <row r="2550" spans="2:7" ht="57" outlineLevel="1" x14ac:dyDescent="0.25">
      <c r="B2550" s="102" t="s">
        <v>2297</v>
      </c>
      <c r="C2550" s="101" t="s">
        <v>5940</v>
      </c>
      <c r="D2550" s="102" t="s">
        <v>2340</v>
      </c>
      <c r="E2550" s="123">
        <v>2142</v>
      </c>
      <c r="F2550" s="20">
        <v>490.42</v>
      </c>
      <c r="G2550" s="20">
        <f t="shared" si="39"/>
        <v>1050479.6399999999</v>
      </c>
    </row>
    <row r="2551" spans="2:7" ht="57" outlineLevel="1" x14ac:dyDescent="0.25">
      <c r="B2551" s="102" t="s">
        <v>2298</v>
      </c>
      <c r="C2551" s="94" t="s">
        <v>5941</v>
      </c>
      <c r="D2551" s="102" t="s">
        <v>2340</v>
      </c>
      <c r="E2551" s="123">
        <v>1960</v>
      </c>
      <c r="F2551" s="20">
        <v>681.31</v>
      </c>
      <c r="G2551" s="20">
        <f t="shared" si="39"/>
        <v>1335367.6000000001</v>
      </c>
    </row>
    <row r="2552" spans="2:7" outlineLevel="1" x14ac:dyDescent="0.2">
      <c r="B2552" s="102" t="s">
        <v>5945</v>
      </c>
      <c r="C2552" s="59" t="s">
        <v>254</v>
      </c>
      <c r="D2552" s="100"/>
      <c r="E2552" s="123"/>
      <c r="F2552" s="126"/>
      <c r="G2552" s="20">
        <f t="shared" si="39"/>
        <v>0</v>
      </c>
    </row>
    <row r="2553" spans="2:7" ht="57" outlineLevel="1" x14ac:dyDescent="0.25">
      <c r="B2553" s="102" t="s">
        <v>2299</v>
      </c>
      <c r="C2553" s="101" t="s">
        <v>5942</v>
      </c>
      <c r="D2553" s="102" t="s">
        <v>2340</v>
      </c>
      <c r="E2553" s="123">
        <v>2176</v>
      </c>
      <c r="F2553" s="20">
        <v>490.42</v>
      </c>
      <c r="G2553" s="20">
        <f t="shared" si="39"/>
        <v>1067153.9199999999</v>
      </c>
    </row>
    <row r="2554" spans="2:7" ht="57" outlineLevel="1" x14ac:dyDescent="0.25">
      <c r="B2554" s="102" t="s">
        <v>2300</v>
      </c>
      <c r="C2554" s="94" t="s">
        <v>5943</v>
      </c>
      <c r="D2554" s="102" t="s">
        <v>2340</v>
      </c>
      <c r="E2554" s="123">
        <v>1920</v>
      </c>
      <c r="F2554" s="20">
        <v>682.08</v>
      </c>
      <c r="G2554" s="20">
        <f t="shared" ref="G2554:G2617" si="40">E2554*F2554</f>
        <v>1309593.6000000001</v>
      </c>
    </row>
    <row r="2555" spans="2:7" outlineLevel="1" x14ac:dyDescent="0.25">
      <c r="B2555" s="90"/>
      <c r="C2555" s="117" t="s">
        <v>255</v>
      </c>
      <c r="D2555" s="90"/>
      <c r="E2555" s="123"/>
      <c r="F2555" s="20"/>
      <c r="G2555" s="20">
        <f t="shared" si="40"/>
        <v>0</v>
      </c>
    </row>
    <row r="2556" spans="2:7" ht="42.75" outlineLevel="1" x14ac:dyDescent="0.25">
      <c r="B2556" s="90" t="s">
        <v>3924</v>
      </c>
      <c r="C2556" s="94" t="s">
        <v>5944</v>
      </c>
      <c r="D2556" s="23" t="s">
        <v>3287</v>
      </c>
      <c r="E2556" s="123">
        <v>5119</v>
      </c>
      <c r="F2556" s="20">
        <v>1268.27</v>
      </c>
      <c r="G2556" s="20">
        <f t="shared" si="40"/>
        <v>6492274.1299999999</v>
      </c>
    </row>
    <row r="2557" spans="2:7" outlineLevel="1" x14ac:dyDescent="0.25">
      <c r="B2557" s="90"/>
      <c r="C2557" s="160" t="s">
        <v>2723</v>
      </c>
      <c r="D2557" s="90"/>
      <c r="E2557" s="123"/>
      <c r="F2557" s="20"/>
      <c r="G2557" s="20">
        <f t="shared" si="40"/>
        <v>0</v>
      </c>
    </row>
    <row r="2558" spans="2:7" outlineLevel="1" x14ac:dyDescent="0.25">
      <c r="B2558" s="90"/>
      <c r="C2558" s="117" t="s">
        <v>1204</v>
      </c>
      <c r="D2558" s="88"/>
      <c r="E2558" s="123"/>
      <c r="F2558" s="20"/>
      <c r="G2558" s="20">
        <f t="shared" si="40"/>
        <v>0</v>
      </c>
    </row>
    <row r="2559" spans="2:7" ht="57" outlineLevel="1" x14ac:dyDescent="0.25">
      <c r="B2559" s="90" t="s">
        <v>3925</v>
      </c>
      <c r="C2559" s="94" t="s">
        <v>5946</v>
      </c>
      <c r="D2559" s="102" t="s">
        <v>2340</v>
      </c>
      <c r="E2559" s="123">
        <v>526</v>
      </c>
      <c r="F2559" s="20">
        <v>775.76</v>
      </c>
      <c r="G2559" s="20">
        <f t="shared" si="40"/>
        <v>408049.76</v>
      </c>
    </row>
    <row r="2560" spans="2:7" outlineLevel="1" x14ac:dyDescent="0.25">
      <c r="B2560" s="90"/>
      <c r="C2560" s="117" t="s">
        <v>256</v>
      </c>
      <c r="D2560" s="90"/>
      <c r="E2560" s="123"/>
      <c r="F2560" s="20"/>
      <c r="G2560" s="20">
        <f t="shared" si="40"/>
        <v>0</v>
      </c>
    </row>
    <row r="2561" spans="2:7" ht="42.75" outlineLevel="1" x14ac:dyDescent="0.25">
      <c r="B2561" s="90" t="s">
        <v>3926</v>
      </c>
      <c r="C2561" s="94" t="s">
        <v>5947</v>
      </c>
      <c r="D2561" s="102" t="s">
        <v>2340</v>
      </c>
      <c r="E2561" s="123">
        <v>422</v>
      </c>
      <c r="F2561" s="20">
        <v>158.58000000000001</v>
      </c>
      <c r="G2561" s="20">
        <f t="shared" si="40"/>
        <v>66920.759999999995</v>
      </c>
    </row>
    <row r="2562" spans="2:7" ht="57" outlineLevel="1" x14ac:dyDescent="0.25">
      <c r="B2562" s="90" t="s">
        <v>3927</v>
      </c>
      <c r="C2562" s="94" t="s">
        <v>5948</v>
      </c>
      <c r="D2562" s="102" t="s">
        <v>2340</v>
      </c>
      <c r="E2562" s="123">
        <v>422</v>
      </c>
      <c r="F2562" s="20">
        <v>757.08</v>
      </c>
      <c r="G2562" s="20">
        <f t="shared" si="40"/>
        <v>319487.76</v>
      </c>
    </row>
    <row r="2563" spans="2:7" ht="57" outlineLevel="1" x14ac:dyDescent="0.25">
      <c r="B2563" s="90" t="s">
        <v>3928</v>
      </c>
      <c r="C2563" s="94" t="s">
        <v>5949</v>
      </c>
      <c r="D2563" s="102" t="s">
        <v>2340</v>
      </c>
      <c r="E2563" s="123">
        <v>422</v>
      </c>
      <c r="F2563" s="20">
        <v>969.44</v>
      </c>
      <c r="G2563" s="20">
        <f t="shared" si="40"/>
        <v>409103.68</v>
      </c>
    </row>
    <row r="2564" spans="2:7" ht="57" outlineLevel="1" x14ac:dyDescent="0.25">
      <c r="B2564" s="90" t="s">
        <v>3929</v>
      </c>
      <c r="C2564" s="101" t="s">
        <v>5950</v>
      </c>
      <c r="D2564" s="102" t="s">
        <v>2340</v>
      </c>
      <c r="E2564" s="123">
        <v>422</v>
      </c>
      <c r="F2564" s="20">
        <v>2174.4</v>
      </c>
      <c r="G2564" s="20">
        <f t="shared" si="40"/>
        <v>917596.8</v>
      </c>
    </row>
    <row r="2565" spans="2:7" ht="57" outlineLevel="1" x14ac:dyDescent="0.25">
      <c r="B2565" s="90" t="s">
        <v>3930</v>
      </c>
      <c r="C2565" s="101" t="s">
        <v>5951</v>
      </c>
      <c r="D2565" s="102" t="s">
        <v>2340</v>
      </c>
      <c r="E2565" s="123">
        <v>422</v>
      </c>
      <c r="F2565" s="20">
        <v>986.11</v>
      </c>
      <c r="G2565" s="20">
        <f t="shared" si="40"/>
        <v>416138.42</v>
      </c>
    </row>
    <row r="2566" spans="2:7" ht="42.75" outlineLevel="1" x14ac:dyDescent="0.25">
      <c r="B2566" s="90" t="s">
        <v>3931</v>
      </c>
      <c r="C2566" s="94" t="s">
        <v>5952</v>
      </c>
      <c r="D2566" s="102" t="s">
        <v>2340</v>
      </c>
      <c r="E2566" s="123">
        <v>422</v>
      </c>
      <c r="F2566" s="20">
        <v>655.47</v>
      </c>
      <c r="G2566" s="20">
        <f t="shared" si="40"/>
        <v>276608.34000000003</v>
      </c>
    </row>
    <row r="2567" spans="2:7" ht="57" outlineLevel="1" x14ac:dyDescent="0.25">
      <c r="B2567" s="90" t="s">
        <v>3932</v>
      </c>
      <c r="C2567" s="94" t="s">
        <v>5953</v>
      </c>
      <c r="D2567" s="102" t="s">
        <v>2340</v>
      </c>
      <c r="E2567" s="123">
        <v>518</v>
      </c>
      <c r="F2567" s="20">
        <v>775.42</v>
      </c>
      <c r="G2567" s="20">
        <f t="shared" si="40"/>
        <v>401667.56</v>
      </c>
    </row>
    <row r="2568" spans="2:7" outlineLevel="1" x14ac:dyDescent="0.25">
      <c r="B2568" s="91" t="s">
        <v>3768</v>
      </c>
      <c r="C2568" s="63" t="s">
        <v>257</v>
      </c>
      <c r="D2568" s="90"/>
      <c r="E2568" s="123"/>
      <c r="F2568" s="67"/>
      <c r="G2568" s="20">
        <f t="shared" si="40"/>
        <v>0</v>
      </c>
    </row>
    <row r="2569" spans="2:7" outlineLevel="1" x14ac:dyDescent="0.25">
      <c r="B2569" s="91" t="s">
        <v>445</v>
      </c>
      <c r="C2569" s="103" t="s">
        <v>2730</v>
      </c>
      <c r="D2569" s="88"/>
      <c r="E2569" s="137"/>
      <c r="F2569" s="88"/>
      <c r="G2569" s="20">
        <f t="shared" si="40"/>
        <v>0</v>
      </c>
    </row>
    <row r="2570" spans="2:7" outlineLevel="1" x14ac:dyDescent="0.25">
      <c r="B2570" s="90" t="s">
        <v>2301</v>
      </c>
      <c r="C2570" s="103" t="s">
        <v>258</v>
      </c>
      <c r="D2570" s="90"/>
      <c r="E2570" s="123"/>
      <c r="F2570" s="90"/>
      <c r="G2570" s="20">
        <f t="shared" si="40"/>
        <v>0</v>
      </c>
    </row>
    <row r="2571" spans="2:7" outlineLevel="1" x14ac:dyDescent="0.25">
      <c r="B2571" s="90" t="s">
        <v>2302</v>
      </c>
      <c r="C2571" s="94" t="s">
        <v>5954</v>
      </c>
      <c r="D2571" s="23" t="s">
        <v>3287</v>
      </c>
      <c r="E2571" s="123">
        <v>10203.74</v>
      </c>
      <c r="F2571" s="20">
        <v>92.72</v>
      </c>
      <c r="G2571" s="20">
        <f t="shared" si="40"/>
        <v>946090.77</v>
      </c>
    </row>
    <row r="2572" spans="2:7" ht="28.5" outlineLevel="1" x14ac:dyDescent="0.25">
      <c r="B2572" s="90" t="s">
        <v>2303</v>
      </c>
      <c r="C2572" s="94" t="s">
        <v>5955</v>
      </c>
      <c r="D2572" s="93" t="s">
        <v>3288</v>
      </c>
      <c r="E2572" s="123">
        <v>470</v>
      </c>
      <c r="F2572" s="20">
        <v>207.45</v>
      </c>
      <c r="G2572" s="20">
        <f t="shared" si="40"/>
        <v>97501.5</v>
      </c>
    </row>
    <row r="2573" spans="2:7" ht="28.5" outlineLevel="1" x14ac:dyDescent="0.25">
      <c r="B2573" s="90" t="s">
        <v>2304</v>
      </c>
      <c r="C2573" s="94" t="s">
        <v>5956</v>
      </c>
      <c r="D2573" s="23" t="s">
        <v>2757</v>
      </c>
      <c r="E2573" s="123">
        <v>62</v>
      </c>
      <c r="F2573" s="20">
        <v>17958.48</v>
      </c>
      <c r="G2573" s="20">
        <f t="shared" si="40"/>
        <v>1113425.76</v>
      </c>
    </row>
    <row r="2574" spans="2:7" ht="28.5" outlineLevel="1" x14ac:dyDescent="0.25">
      <c r="B2574" s="90" t="s">
        <v>2305</v>
      </c>
      <c r="C2574" s="94" t="s">
        <v>5957</v>
      </c>
      <c r="D2574" s="23" t="s">
        <v>2757</v>
      </c>
      <c r="E2574" s="123">
        <v>191</v>
      </c>
      <c r="F2574" s="20">
        <v>60329.65</v>
      </c>
      <c r="G2574" s="20">
        <f t="shared" si="40"/>
        <v>11522963.15</v>
      </c>
    </row>
    <row r="2575" spans="2:7" ht="28.5" outlineLevel="1" x14ac:dyDescent="0.25">
      <c r="B2575" s="90" t="s">
        <v>2306</v>
      </c>
      <c r="C2575" s="94" t="s">
        <v>5958</v>
      </c>
      <c r="D2575" s="23" t="s">
        <v>2757</v>
      </c>
      <c r="E2575" s="123">
        <v>6</v>
      </c>
      <c r="F2575" s="20">
        <v>54747.45</v>
      </c>
      <c r="G2575" s="20">
        <f t="shared" si="40"/>
        <v>328484.7</v>
      </c>
    </row>
    <row r="2576" spans="2:7" ht="28.5" outlineLevel="1" x14ac:dyDescent="0.25">
      <c r="B2576" s="90" t="s">
        <v>2307</v>
      </c>
      <c r="C2576" s="94" t="s">
        <v>5959</v>
      </c>
      <c r="D2576" s="23" t="s">
        <v>2757</v>
      </c>
      <c r="E2576" s="123">
        <v>254</v>
      </c>
      <c r="F2576" s="20">
        <v>49848.26</v>
      </c>
      <c r="G2576" s="20">
        <f t="shared" si="40"/>
        <v>12661458.039999999</v>
      </c>
    </row>
    <row r="2577" spans="2:7" ht="28.5" outlineLevel="1" x14ac:dyDescent="0.25">
      <c r="B2577" s="90" t="s">
        <v>2308</v>
      </c>
      <c r="C2577" s="94" t="s">
        <v>5960</v>
      </c>
      <c r="D2577" s="23" t="s">
        <v>2757</v>
      </c>
      <c r="E2577" s="123">
        <v>6</v>
      </c>
      <c r="F2577" s="20">
        <v>16593.71</v>
      </c>
      <c r="G2577" s="20">
        <f t="shared" si="40"/>
        <v>99562.26</v>
      </c>
    </row>
    <row r="2578" spans="2:7" ht="28.5" outlineLevel="1" x14ac:dyDescent="0.25">
      <c r="B2578" s="90" t="s">
        <v>2309</v>
      </c>
      <c r="C2578" s="94" t="s">
        <v>5961</v>
      </c>
      <c r="D2578" s="23" t="s">
        <v>2757</v>
      </c>
      <c r="E2578" s="123">
        <v>1</v>
      </c>
      <c r="F2578" s="20">
        <v>559537.99</v>
      </c>
      <c r="G2578" s="20">
        <f t="shared" si="40"/>
        <v>559537.99</v>
      </c>
    </row>
    <row r="2579" spans="2:7" ht="28.5" outlineLevel="1" x14ac:dyDescent="0.25">
      <c r="B2579" s="90" t="s">
        <v>2310</v>
      </c>
      <c r="C2579" s="94" t="s">
        <v>5962</v>
      </c>
      <c r="D2579" s="23" t="s">
        <v>2757</v>
      </c>
      <c r="E2579" s="123">
        <v>4</v>
      </c>
      <c r="F2579" s="20">
        <v>41013.83</v>
      </c>
      <c r="G2579" s="20">
        <f t="shared" si="40"/>
        <v>164055.32</v>
      </c>
    </row>
    <row r="2580" spans="2:7" ht="28.5" outlineLevel="1" x14ac:dyDescent="0.25">
      <c r="B2580" s="90" t="s">
        <v>2311</v>
      </c>
      <c r="C2580" s="94" t="s">
        <v>5963</v>
      </c>
      <c r="D2580" s="23" t="s">
        <v>2757</v>
      </c>
      <c r="E2580" s="123">
        <v>3</v>
      </c>
      <c r="F2580" s="20">
        <v>38954.68</v>
      </c>
      <c r="G2580" s="20">
        <f t="shared" si="40"/>
        <v>116864.04</v>
      </c>
    </row>
    <row r="2581" spans="2:7" ht="28.5" outlineLevel="1" x14ac:dyDescent="0.25">
      <c r="B2581" s="90" t="s">
        <v>2312</v>
      </c>
      <c r="C2581" s="94" t="s">
        <v>5964</v>
      </c>
      <c r="D2581" s="93" t="s">
        <v>3288</v>
      </c>
      <c r="E2581" s="123">
        <v>15</v>
      </c>
      <c r="F2581" s="20">
        <v>1890.64</v>
      </c>
      <c r="G2581" s="20">
        <f t="shared" si="40"/>
        <v>28359.599999999999</v>
      </c>
    </row>
    <row r="2582" spans="2:7" ht="28.5" outlineLevel="1" x14ac:dyDescent="0.25">
      <c r="B2582" s="90" t="s">
        <v>2313</v>
      </c>
      <c r="C2582" s="94" t="s">
        <v>5965</v>
      </c>
      <c r="D2582" s="93" t="s">
        <v>3288</v>
      </c>
      <c r="E2582" s="123">
        <v>9550</v>
      </c>
      <c r="F2582" s="20">
        <v>1625.3</v>
      </c>
      <c r="G2582" s="20">
        <f t="shared" si="40"/>
        <v>15521615</v>
      </c>
    </row>
    <row r="2583" spans="2:7" ht="28.5" outlineLevel="1" x14ac:dyDescent="0.25">
      <c r="B2583" s="90" t="s">
        <v>2314</v>
      </c>
      <c r="C2583" s="94" t="s">
        <v>5966</v>
      </c>
      <c r="D2583" s="93" t="s">
        <v>3288</v>
      </c>
      <c r="E2583" s="123">
        <v>2616</v>
      </c>
      <c r="F2583" s="20">
        <v>183.46</v>
      </c>
      <c r="G2583" s="20">
        <f t="shared" si="40"/>
        <v>479931.36</v>
      </c>
    </row>
    <row r="2584" spans="2:7" ht="28.5" outlineLevel="1" x14ac:dyDescent="0.25">
      <c r="B2584" s="90" t="s">
        <v>2315</v>
      </c>
      <c r="C2584" s="94" t="s">
        <v>5967</v>
      </c>
      <c r="D2584" s="93" t="s">
        <v>3288</v>
      </c>
      <c r="E2584" s="123">
        <v>128</v>
      </c>
      <c r="F2584" s="20">
        <v>1512.27</v>
      </c>
      <c r="G2584" s="20">
        <f t="shared" si="40"/>
        <v>193570.56</v>
      </c>
    </row>
    <row r="2585" spans="2:7" ht="28.5" outlineLevel="1" x14ac:dyDescent="0.25">
      <c r="B2585" s="90" t="s">
        <v>2316</v>
      </c>
      <c r="C2585" s="94" t="s">
        <v>5968</v>
      </c>
      <c r="D2585" s="93" t="s">
        <v>3288</v>
      </c>
      <c r="E2585" s="123">
        <v>92</v>
      </c>
      <c r="F2585" s="20">
        <v>256.29000000000002</v>
      </c>
      <c r="G2585" s="20">
        <f t="shared" si="40"/>
        <v>23578.68</v>
      </c>
    </row>
    <row r="2586" spans="2:7" ht="28.5" outlineLevel="1" x14ac:dyDescent="0.25">
      <c r="B2586" s="90" t="s">
        <v>2317</v>
      </c>
      <c r="C2586" s="94" t="s">
        <v>5969</v>
      </c>
      <c r="D2586" s="93" t="s">
        <v>3288</v>
      </c>
      <c r="E2586" s="123">
        <v>145</v>
      </c>
      <c r="F2586" s="20">
        <v>451.03</v>
      </c>
      <c r="G2586" s="20">
        <f t="shared" si="40"/>
        <v>65399.35</v>
      </c>
    </row>
    <row r="2587" spans="2:7" ht="28.5" outlineLevel="1" x14ac:dyDescent="0.25">
      <c r="B2587" s="90" t="s">
        <v>2318</v>
      </c>
      <c r="C2587" s="94" t="s">
        <v>5970</v>
      </c>
      <c r="D2587" s="93" t="s">
        <v>3288</v>
      </c>
      <c r="E2587" s="123">
        <v>145</v>
      </c>
      <c r="F2587" s="20">
        <v>72.3</v>
      </c>
      <c r="G2587" s="20">
        <f t="shared" si="40"/>
        <v>10483.5</v>
      </c>
    </row>
    <row r="2588" spans="2:7" ht="28.5" outlineLevel="1" x14ac:dyDescent="0.25">
      <c r="B2588" s="90" t="s">
        <v>2319</v>
      </c>
      <c r="C2588" s="94" t="s">
        <v>5971</v>
      </c>
      <c r="D2588" s="93" t="s">
        <v>3288</v>
      </c>
      <c r="E2588" s="123">
        <v>4335</v>
      </c>
      <c r="F2588" s="20">
        <v>78.58</v>
      </c>
      <c r="G2588" s="20">
        <f t="shared" si="40"/>
        <v>340644.3</v>
      </c>
    </row>
    <row r="2589" spans="2:7" outlineLevel="1" x14ac:dyDescent="0.25">
      <c r="B2589" s="90" t="s">
        <v>2320</v>
      </c>
      <c r="C2589" s="94" t="s">
        <v>5972</v>
      </c>
      <c r="D2589" s="23" t="s">
        <v>2757</v>
      </c>
      <c r="E2589" s="123">
        <v>48</v>
      </c>
      <c r="F2589" s="20">
        <v>6136.38</v>
      </c>
      <c r="G2589" s="20">
        <f t="shared" si="40"/>
        <v>294546.24</v>
      </c>
    </row>
    <row r="2590" spans="2:7" ht="28.5" outlineLevel="1" x14ac:dyDescent="0.25">
      <c r="B2590" s="90" t="s">
        <v>2321</v>
      </c>
      <c r="C2590" s="94" t="s">
        <v>5973</v>
      </c>
      <c r="D2590" s="23" t="s">
        <v>2757</v>
      </c>
      <c r="E2590" s="123">
        <v>260</v>
      </c>
      <c r="F2590" s="20">
        <v>894.99</v>
      </c>
      <c r="G2590" s="20">
        <f t="shared" si="40"/>
        <v>232697.4</v>
      </c>
    </row>
    <row r="2591" spans="2:7" ht="28.5" outlineLevel="1" x14ac:dyDescent="0.25">
      <c r="B2591" s="90" t="s">
        <v>2322</v>
      </c>
      <c r="C2591" s="94" t="s">
        <v>5974</v>
      </c>
      <c r="D2591" s="23" t="s">
        <v>2757</v>
      </c>
      <c r="E2591" s="123">
        <v>231</v>
      </c>
      <c r="F2591" s="20">
        <v>7494.24</v>
      </c>
      <c r="G2591" s="20">
        <f t="shared" si="40"/>
        <v>1731169.44</v>
      </c>
    </row>
    <row r="2592" spans="2:7" ht="28.5" outlineLevel="1" x14ac:dyDescent="0.25">
      <c r="B2592" s="90" t="s">
        <v>2323</v>
      </c>
      <c r="C2592" s="94" t="s">
        <v>5975</v>
      </c>
      <c r="D2592" s="23" t="s">
        <v>2757</v>
      </c>
      <c r="E2592" s="123">
        <v>29</v>
      </c>
      <c r="F2592" s="20">
        <v>12165.64</v>
      </c>
      <c r="G2592" s="20">
        <f t="shared" si="40"/>
        <v>352803.56</v>
      </c>
    </row>
    <row r="2593" spans="2:7" ht="28.5" outlineLevel="1" x14ac:dyDescent="0.25">
      <c r="B2593" s="90" t="s">
        <v>2324</v>
      </c>
      <c r="C2593" s="94" t="s">
        <v>5976</v>
      </c>
      <c r="D2593" s="23" t="s">
        <v>2757</v>
      </c>
      <c r="E2593" s="123">
        <v>289</v>
      </c>
      <c r="F2593" s="20">
        <v>43737.59</v>
      </c>
      <c r="G2593" s="20">
        <f t="shared" si="40"/>
        <v>12640163.51</v>
      </c>
    </row>
    <row r="2594" spans="2:7" ht="28.5" outlineLevel="1" x14ac:dyDescent="0.25">
      <c r="B2594" s="90" t="s">
        <v>3901</v>
      </c>
      <c r="C2594" s="94" t="s">
        <v>6084</v>
      </c>
      <c r="D2594" s="90" t="s">
        <v>2646</v>
      </c>
      <c r="E2594" s="123">
        <v>1</v>
      </c>
      <c r="F2594" s="20">
        <v>1171754.23</v>
      </c>
      <c r="G2594" s="20">
        <f t="shared" si="40"/>
        <v>1171754.23</v>
      </c>
    </row>
    <row r="2595" spans="2:7" outlineLevel="1" x14ac:dyDescent="0.25">
      <c r="B2595" s="90" t="s">
        <v>2325</v>
      </c>
      <c r="C2595" s="103" t="s">
        <v>3891</v>
      </c>
      <c r="D2595" s="90"/>
      <c r="E2595" s="123"/>
      <c r="F2595" s="90"/>
      <c r="G2595" s="20">
        <f t="shared" si="40"/>
        <v>0</v>
      </c>
    </row>
    <row r="2596" spans="2:7" outlineLevel="1" x14ac:dyDescent="0.25">
      <c r="B2596" s="90" t="s">
        <v>2326</v>
      </c>
      <c r="C2596" s="94" t="s">
        <v>5977</v>
      </c>
      <c r="D2596" s="23" t="s">
        <v>3287</v>
      </c>
      <c r="E2596" s="123">
        <v>36</v>
      </c>
      <c r="F2596" s="20">
        <v>92.61</v>
      </c>
      <c r="G2596" s="20">
        <f t="shared" si="40"/>
        <v>3333.96</v>
      </c>
    </row>
    <row r="2597" spans="2:7" ht="42.75" outlineLevel="1" x14ac:dyDescent="0.25">
      <c r="B2597" s="90" t="s">
        <v>2327</v>
      </c>
      <c r="C2597" s="94" t="s">
        <v>5978</v>
      </c>
      <c r="D2597" s="93" t="s">
        <v>3288</v>
      </c>
      <c r="E2597" s="123">
        <v>2370</v>
      </c>
      <c r="F2597" s="20">
        <v>198.58</v>
      </c>
      <c r="G2597" s="20">
        <f t="shared" si="40"/>
        <v>470634.6</v>
      </c>
    </row>
    <row r="2598" spans="2:7" ht="28.5" outlineLevel="1" x14ac:dyDescent="0.25">
      <c r="B2598" s="90" t="s">
        <v>2328</v>
      </c>
      <c r="C2598" s="94" t="s">
        <v>5979</v>
      </c>
      <c r="D2598" s="23" t="s">
        <v>2757</v>
      </c>
      <c r="E2598" s="123">
        <v>40</v>
      </c>
      <c r="F2598" s="20">
        <v>14799.02</v>
      </c>
      <c r="G2598" s="20">
        <f t="shared" si="40"/>
        <v>591960.80000000005</v>
      </c>
    </row>
    <row r="2599" spans="2:7" ht="28.5" outlineLevel="1" x14ac:dyDescent="0.25">
      <c r="B2599" s="90" t="s">
        <v>2329</v>
      </c>
      <c r="C2599" s="94" t="s">
        <v>5980</v>
      </c>
      <c r="D2599" s="23" t="s">
        <v>2757</v>
      </c>
      <c r="E2599" s="123">
        <v>40</v>
      </c>
      <c r="F2599" s="20">
        <v>49846.18</v>
      </c>
      <c r="G2599" s="20">
        <f t="shared" si="40"/>
        <v>1993847.2</v>
      </c>
    </row>
    <row r="2600" spans="2:7" ht="28.5" outlineLevel="1" x14ac:dyDescent="0.25">
      <c r="B2600" s="90" t="s">
        <v>2330</v>
      </c>
      <c r="C2600" s="94" t="s">
        <v>5981</v>
      </c>
      <c r="D2600" s="23" t="s">
        <v>2757</v>
      </c>
      <c r="E2600" s="123">
        <v>1</v>
      </c>
      <c r="F2600" s="20">
        <v>475350.45</v>
      </c>
      <c r="G2600" s="20">
        <f t="shared" si="40"/>
        <v>475350.45</v>
      </c>
    </row>
    <row r="2601" spans="2:7" ht="28.5" outlineLevel="1" x14ac:dyDescent="0.25">
      <c r="B2601" s="90" t="s">
        <v>2331</v>
      </c>
      <c r="C2601" s="94" t="s">
        <v>5982</v>
      </c>
      <c r="D2601" s="23" t="s">
        <v>2757</v>
      </c>
      <c r="E2601" s="123">
        <v>1</v>
      </c>
      <c r="F2601" s="20">
        <v>40731.14</v>
      </c>
      <c r="G2601" s="20">
        <f t="shared" si="40"/>
        <v>40731.14</v>
      </c>
    </row>
    <row r="2602" spans="2:7" ht="28.5" outlineLevel="1" x14ac:dyDescent="0.25">
      <c r="B2602" s="90" t="s">
        <v>2332</v>
      </c>
      <c r="C2602" s="94" t="s">
        <v>5983</v>
      </c>
      <c r="D2602" s="23" t="s">
        <v>2757</v>
      </c>
      <c r="E2602" s="123">
        <v>1</v>
      </c>
      <c r="F2602" s="20">
        <v>37663.22</v>
      </c>
      <c r="G2602" s="20">
        <f t="shared" si="40"/>
        <v>37663.22</v>
      </c>
    </row>
    <row r="2603" spans="2:7" ht="28.5" outlineLevel="1" x14ac:dyDescent="0.25">
      <c r="B2603" s="90" t="s">
        <v>2333</v>
      </c>
      <c r="C2603" s="94" t="s">
        <v>5984</v>
      </c>
      <c r="D2603" s="93" t="s">
        <v>3288</v>
      </c>
      <c r="E2603" s="123">
        <v>15</v>
      </c>
      <c r="F2603" s="20">
        <v>1890.64</v>
      </c>
      <c r="G2603" s="20">
        <f t="shared" si="40"/>
        <v>28359.599999999999</v>
      </c>
    </row>
    <row r="2604" spans="2:7" ht="28.5" outlineLevel="1" x14ac:dyDescent="0.25">
      <c r="B2604" s="90" t="s">
        <v>2334</v>
      </c>
      <c r="C2604" s="94" t="s">
        <v>5985</v>
      </c>
      <c r="D2604" s="93" t="s">
        <v>3288</v>
      </c>
      <c r="E2604" s="123">
        <v>1775</v>
      </c>
      <c r="F2604" s="20">
        <v>1797.94</v>
      </c>
      <c r="G2604" s="20">
        <f t="shared" si="40"/>
        <v>3191343.5</v>
      </c>
    </row>
    <row r="2605" spans="2:7" ht="28.5" outlineLevel="1" x14ac:dyDescent="0.25">
      <c r="B2605" s="90" t="s">
        <v>2335</v>
      </c>
      <c r="C2605" s="94" t="s">
        <v>5986</v>
      </c>
      <c r="D2605" s="93" t="s">
        <v>3288</v>
      </c>
      <c r="E2605" s="123">
        <v>200</v>
      </c>
      <c r="F2605" s="20">
        <v>451.13</v>
      </c>
      <c r="G2605" s="20">
        <f t="shared" si="40"/>
        <v>90226</v>
      </c>
    </row>
    <row r="2606" spans="2:7" ht="28.5" outlineLevel="1" x14ac:dyDescent="0.25">
      <c r="B2606" s="90" t="s">
        <v>631</v>
      </c>
      <c r="C2606" s="94" t="s">
        <v>5987</v>
      </c>
      <c r="D2606" s="93" t="s">
        <v>3288</v>
      </c>
      <c r="E2606" s="123">
        <v>200</v>
      </c>
      <c r="F2606" s="20">
        <v>72.33</v>
      </c>
      <c r="G2606" s="20">
        <f t="shared" si="40"/>
        <v>14466</v>
      </c>
    </row>
    <row r="2607" spans="2:7" ht="28.5" outlineLevel="1" x14ac:dyDescent="0.25">
      <c r="B2607" s="90" t="s">
        <v>632</v>
      </c>
      <c r="C2607" s="94" t="s">
        <v>5988</v>
      </c>
      <c r="D2607" s="93" t="s">
        <v>3288</v>
      </c>
      <c r="E2607" s="123">
        <v>1200</v>
      </c>
      <c r="F2607" s="20">
        <v>78.569999999999993</v>
      </c>
      <c r="G2607" s="20">
        <f t="shared" si="40"/>
        <v>94284</v>
      </c>
    </row>
    <row r="2608" spans="2:7" outlineLevel="1" x14ac:dyDescent="0.25">
      <c r="B2608" s="90" t="s">
        <v>633</v>
      </c>
      <c r="C2608" s="94" t="s">
        <v>5989</v>
      </c>
      <c r="D2608" s="23" t="s">
        <v>2757</v>
      </c>
      <c r="E2608" s="123">
        <v>44</v>
      </c>
      <c r="F2608" s="20">
        <v>6302.52</v>
      </c>
      <c r="G2608" s="20">
        <f t="shared" si="40"/>
        <v>277310.88</v>
      </c>
    </row>
    <row r="2609" spans="2:7" ht="28.5" outlineLevel="1" x14ac:dyDescent="0.25">
      <c r="B2609" s="90" t="s">
        <v>634</v>
      </c>
      <c r="C2609" s="94" t="s">
        <v>5990</v>
      </c>
      <c r="D2609" s="23" t="s">
        <v>2757</v>
      </c>
      <c r="E2609" s="123">
        <v>40</v>
      </c>
      <c r="F2609" s="20">
        <v>2733.91</v>
      </c>
      <c r="G2609" s="20">
        <f t="shared" si="40"/>
        <v>109356.4</v>
      </c>
    </row>
    <row r="2610" spans="2:7" ht="28.5" outlineLevel="1" x14ac:dyDescent="0.25">
      <c r="B2610" s="90" t="s">
        <v>635</v>
      </c>
      <c r="C2610" s="94" t="s">
        <v>5991</v>
      </c>
      <c r="D2610" s="23" t="s">
        <v>2757</v>
      </c>
      <c r="E2610" s="123">
        <v>40</v>
      </c>
      <c r="F2610" s="20">
        <v>11910.06</v>
      </c>
      <c r="G2610" s="20">
        <f t="shared" si="40"/>
        <v>476402.4</v>
      </c>
    </row>
    <row r="2611" spans="2:7" ht="28.5" outlineLevel="1" x14ac:dyDescent="0.25">
      <c r="B2611" s="90" t="s">
        <v>636</v>
      </c>
      <c r="C2611" s="94" t="s">
        <v>5992</v>
      </c>
      <c r="D2611" s="23" t="s">
        <v>2757</v>
      </c>
      <c r="E2611" s="123">
        <v>80</v>
      </c>
      <c r="F2611" s="20">
        <v>44231.93</v>
      </c>
      <c r="G2611" s="20">
        <f t="shared" si="40"/>
        <v>3538554.4</v>
      </c>
    </row>
    <row r="2612" spans="2:7" ht="28.5" outlineLevel="1" x14ac:dyDescent="0.25">
      <c r="B2612" s="90" t="s">
        <v>6743</v>
      </c>
      <c r="C2612" s="94" t="s">
        <v>6083</v>
      </c>
      <c r="D2612" s="90" t="s">
        <v>2646</v>
      </c>
      <c r="E2612" s="123">
        <v>1</v>
      </c>
      <c r="F2612" s="20">
        <v>390193.34</v>
      </c>
      <c r="G2612" s="20">
        <f t="shared" si="40"/>
        <v>390193.34</v>
      </c>
    </row>
    <row r="2613" spans="2:7" outlineLevel="1" x14ac:dyDescent="0.25">
      <c r="B2613" s="90" t="s">
        <v>637</v>
      </c>
      <c r="C2613" s="103" t="s">
        <v>3892</v>
      </c>
      <c r="D2613" s="90"/>
      <c r="E2613" s="123"/>
      <c r="F2613" s="90"/>
      <c r="G2613" s="20">
        <f t="shared" si="40"/>
        <v>0</v>
      </c>
    </row>
    <row r="2614" spans="2:7" outlineLevel="1" x14ac:dyDescent="0.25">
      <c r="B2614" s="90" t="s">
        <v>638</v>
      </c>
      <c r="C2614" s="94" t="s">
        <v>5993</v>
      </c>
      <c r="D2614" s="23" t="s">
        <v>3287</v>
      </c>
      <c r="E2614" s="123">
        <v>36</v>
      </c>
      <c r="F2614" s="20">
        <v>92.61</v>
      </c>
      <c r="G2614" s="20">
        <f t="shared" si="40"/>
        <v>3333.96</v>
      </c>
    </row>
    <row r="2615" spans="2:7" ht="28.5" outlineLevel="1" x14ac:dyDescent="0.25">
      <c r="B2615" s="90" t="s">
        <v>639</v>
      </c>
      <c r="C2615" s="94" t="s">
        <v>5994</v>
      </c>
      <c r="D2615" s="93" t="s">
        <v>3288</v>
      </c>
      <c r="E2615" s="123">
        <v>1594</v>
      </c>
      <c r="F2615" s="20">
        <v>13351.07</v>
      </c>
      <c r="G2615" s="20">
        <f t="shared" si="40"/>
        <v>21281605.579999998</v>
      </c>
    </row>
    <row r="2616" spans="2:7" ht="28.5" outlineLevel="1" x14ac:dyDescent="0.25">
      <c r="B2616" s="90" t="s">
        <v>640</v>
      </c>
      <c r="C2616" s="94" t="s">
        <v>5995</v>
      </c>
      <c r="D2616" s="93" t="s">
        <v>3288</v>
      </c>
      <c r="E2616" s="123">
        <v>1460</v>
      </c>
      <c r="F2616" s="20">
        <v>264.83999999999997</v>
      </c>
      <c r="G2616" s="20">
        <f t="shared" si="40"/>
        <v>386666.4</v>
      </c>
    </row>
    <row r="2617" spans="2:7" ht="28.5" outlineLevel="1" x14ac:dyDescent="0.25">
      <c r="B2617" s="90" t="s">
        <v>641</v>
      </c>
      <c r="C2617" s="94" t="s">
        <v>5996</v>
      </c>
      <c r="D2617" s="23" t="s">
        <v>2757</v>
      </c>
      <c r="E2617" s="123">
        <v>37</v>
      </c>
      <c r="F2617" s="20">
        <v>14798.56</v>
      </c>
      <c r="G2617" s="20">
        <f t="shared" si="40"/>
        <v>547546.72</v>
      </c>
    </row>
    <row r="2618" spans="2:7" ht="28.5" outlineLevel="1" x14ac:dyDescent="0.25">
      <c r="B2618" s="90" t="s">
        <v>642</v>
      </c>
      <c r="C2618" s="94" t="s">
        <v>5997</v>
      </c>
      <c r="D2618" s="23" t="s">
        <v>2757</v>
      </c>
      <c r="E2618" s="123">
        <v>43</v>
      </c>
      <c r="F2618" s="20">
        <v>49847.15</v>
      </c>
      <c r="G2618" s="20">
        <f t="shared" ref="G2618:G2681" si="41">E2618*F2618</f>
        <v>2143427.4500000002</v>
      </c>
    </row>
    <row r="2619" spans="2:7" ht="28.5" outlineLevel="1" x14ac:dyDescent="0.25">
      <c r="B2619" s="90" t="s">
        <v>643</v>
      </c>
      <c r="C2619" s="94" t="s">
        <v>5998</v>
      </c>
      <c r="D2619" s="23" t="s">
        <v>2757</v>
      </c>
      <c r="E2619" s="123">
        <v>1</v>
      </c>
      <c r="F2619" s="20">
        <v>475316.27</v>
      </c>
      <c r="G2619" s="20">
        <f t="shared" si="41"/>
        <v>475316.27</v>
      </c>
    </row>
    <row r="2620" spans="2:7" ht="28.5" outlineLevel="1" x14ac:dyDescent="0.25">
      <c r="B2620" s="90" t="s">
        <v>644</v>
      </c>
      <c r="C2620" s="94" t="s">
        <v>5999</v>
      </c>
      <c r="D2620" s="23" t="s">
        <v>2757</v>
      </c>
      <c r="E2620" s="123">
        <v>7</v>
      </c>
      <c r="F2620" s="20">
        <v>40158.65</v>
      </c>
      <c r="G2620" s="20">
        <f t="shared" si="41"/>
        <v>281110.55</v>
      </c>
    </row>
    <row r="2621" spans="2:7" ht="28.5" outlineLevel="1" x14ac:dyDescent="0.25">
      <c r="B2621" s="90" t="s">
        <v>645</v>
      </c>
      <c r="C2621" s="94" t="s">
        <v>6000</v>
      </c>
      <c r="D2621" s="23" t="s">
        <v>2757</v>
      </c>
      <c r="E2621" s="123">
        <v>1</v>
      </c>
      <c r="F2621" s="20">
        <v>38211.96</v>
      </c>
      <c r="G2621" s="20">
        <f t="shared" si="41"/>
        <v>38211.96</v>
      </c>
    </row>
    <row r="2622" spans="2:7" ht="28.5" outlineLevel="1" x14ac:dyDescent="0.25">
      <c r="B2622" s="90" t="s">
        <v>646</v>
      </c>
      <c r="C2622" s="94" t="s">
        <v>6001</v>
      </c>
      <c r="D2622" s="93" t="s">
        <v>3288</v>
      </c>
      <c r="E2622" s="123">
        <v>15</v>
      </c>
      <c r="F2622" s="20">
        <v>1890.64</v>
      </c>
      <c r="G2622" s="20">
        <f t="shared" si="41"/>
        <v>28359.599999999999</v>
      </c>
    </row>
    <row r="2623" spans="2:7" ht="28.5" outlineLevel="1" x14ac:dyDescent="0.25">
      <c r="B2623" s="90" t="s">
        <v>647</v>
      </c>
      <c r="C2623" s="94" t="s">
        <v>6002</v>
      </c>
      <c r="D2623" s="93" t="s">
        <v>3288</v>
      </c>
      <c r="E2623" s="123">
        <v>1470</v>
      </c>
      <c r="F2623" s="20">
        <v>1809.68</v>
      </c>
      <c r="G2623" s="20">
        <f t="shared" si="41"/>
        <v>2660229.6</v>
      </c>
    </row>
    <row r="2624" spans="2:7" ht="28.5" outlineLevel="1" x14ac:dyDescent="0.25">
      <c r="B2624" s="90" t="s">
        <v>648</v>
      </c>
      <c r="C2624" s="94" t="s">
        <v>6003</v>
      </c>
      <c r="D2624" s="93" t="s">
        <v>3288</v>
      </c>
      <c r="E2624" s="123">
        <v>410</v>
      </c>
      <c r="F2624" s="20">
        <v>1500.1</v>
      </c>
      <c r="G2624" s="20">
        <f t="shared" si="41"/>
        <v>615041</v>
      </c>
    </row>
    <row r="2625" spans="2:7" ht="28.5" outlineLevel="1" x14ac:dyDescent="0.25">
      <c r="B2625" s="90" t="s">
        <v>649</v>
      </c>
      <c r="C2625" s="94" t="s">
        <v>6004</v>
      </c>
      <c r="D2625" s="93" t="s">
        <v>3288</v>
      </c>
      <c r="E2625" s="123">
        <v>288</v>
      </c>
      <c r="F2625" s="20">
        <v>256.20999999999998</v>
      </c>
      <c r="G2625" s="20">
        <f t="shared" si="41"/>
        <v>73788.479999999996</v>
      </c>
    </row>
    <row r="2626" spans="2:7" ht="28.5" outlineLevel="1" x14ac:dyDescent="0.25">
      <c r="B2626" s="90" t="s">
        <v>650</v>
      </c>
      <c r="C2626" s="94" t="s">
        <v>6005</v>
      </c>
      <c r="D2626" s="93" t="s">
        <v>3288</v>
      </c>
      <c r="E2626" s="123">
        <v>215</v>
      </c>
      <c r="F2626" s="20">
        <v>451.09</v>
      </c>
      <c r="G2626" s="20">
        <f t="shared" si="41"/>
        <v>96984.35</v>
      </c>
    </row>
    <row r="2627" spans="2:7" ht="28.5" outlineLevel="1" x14ac:dyDescent="0.25">
      <c r="B2627" s="90" t="s">
        <v>651</v>
      </c>
      <c r="C2627" s="94" t="s">
        <v>6006</v>
      </c>
      <c r="D2627" s="93" t="s">
        <v>3288</v>
      </c>
      <c r="E2627" s="123">
        <v>2150</v>
      </c>
      <c r="F2627" s="20">
        <v>265.98</v>
      </c>
      <c r="G2627" s="20">
        <f t="shared" si="41"/>
        <v>571857</v>
      </c>
    </row>
    <row r="2628" spans="2:7" ht="28.5" outlineLevel="1" x14ac:dyDescent="0.25">
      <c r="B2628" s="90" t="s">
        <v>652</v>
      </c>
      <c r="C2628" s="94" t="s">
        <v>6007</v>
      </c>
      <c r="D2628" s="93" t="s">
        <v>3288</v>
      </c>
      <c r="E2628" s="123">
        <v>1290</v>
      </c>
      <c r="F2628" s="20">
        <v>78.58</v>
      </c>
      <c r="G2628" s="20">
        <f t="shared" si="41"/>
        <v>101368.2</v>
      </c>
    </row>
    <row r="2629" spans="2:7" outlineLevel="1" x14ac:dyDescent="0.25">
      <c r="B2629" s="90" t="s">
        <v>653</v>
      </c>
      <c r="C2629" s="94" t="s">
        <v>6008</v>
      </c>
      <c r="D2629" s="23" t="s">
        <v>2757</v>
      </c>
      <c r="E2629" s="123">
        <v>53</v>
      </c>
      <c r="F2629" s="20">
        <v>6136.65</v>
      </c>
      <c r="G2629" s="20">
        <f t="shared" si="41"/>
        <v>325242.45</v>
      </c>
    </row>
    <row r="2630" spans="2:7" ht="28.5" outlineLevel="1" x14ac:dyDescent="0.25">
      <c r="B2630" s="90" t="s">
        <v>654</v>
      </c>
      <c r="C2630" s="94" t="s">
        <v>6009</v>
      </c>
      <c r="D2630" s="23" t="s">
        <v>2757</v>
      </c>
      <c r="E2630" s="123">
        <v>43</v>
      </c>
      <c r="F2630" s="20">
        <v>3042.79</v>
      </c>
      <c r="G2630" s="20">
        <f t="shared" si="41"/>
        <v>130839.97</v>
      </c>
    </row>
    <row r="2631" spans="2:7" ht="28.5" outlineLevel="1" x14ac:dyDescent="0.25">
      <c r="B2631" s="90" t="s">
        <v>655</v>
      </c>
      <c r="C2631" s="94" t="s">
        <v>6010</v>
      </c>
      <c r="D2631" s="23" t="s">
        <v>2757</v>
      </c>
      <c r="E2631" s="123">
        <v>43</v>
      </c>
      <c r="F2631" s="20">
        <v>11910.35</v>
      </c>
      <c r="G2631" s="20">
        <f t="shared" si="41"/>
        <v>512145.05</v>
      </c>
    </row>
    <row r="2632" spans="2:7" ht="28.5" outlineLevel="1" x14ac:dyDescent="0.25">
      <c r="B2632" s="90" t="s">
        <v>656</v>
      </c>
      <c r="C2632" s="94" t="s">
        <v>6011</v>
      </c>
      <c r="D2632" s="23" t="s">
        <v>2757</v>
      </c>
      <c r="E2632" s="123">
        <v>86</v>
      </c>
      <c r="F2632" s="20">
        <v>44231.99</v>
      </c>
      <c r="G2632" s="20">
        <f t="shared" si="41"/>
        <v>3803951.14</v>
      </c>
    </row>
    <row r="2633" spans="2:7" ht="28.5" outlineLevel="1" x14ac:dyDescent="0.25">
      <c r="B2633" s="90" t="s">
        <v>6744</v>
      </c>
      <c r="C2633" s="94" t="s">
        <v>6082</v>
      </c>
      <c r="D2633" s="90" t="s">
        <v>2646</v>
      </c>
      <c r="E2633" s="123">
        <v>1</v>
      </c>
      <c r="F2633" s="20">
        <v>411798.99</v>
      </c>
      <c r="G2633" s="20">
        <f t="shared" si="41"/>
        <v>411798.99</v>
      </c>
    </row>
    <row r="2634" spans="2:7" outlineLevel="1" x14ac:dyDescent="0.25">
      <c r="B2634" s="90" t="s">
        <v>657</v>
      </c>
      <c r="C2634" s="103" t="s">
        <v>3893</v>
      </c>
      <c r="D2634" s="90"/>
      <c r="E2634" s="123"/>
      <c r="F2634" s="90"/>
      <c r="G2634" s="20">
        <f t="shared" si="41"/>
        <v>0</v>
      </c>
    </row>
    <row r="2635" spans="2:7" outlineLevel="1" x14ac:dyDescent="0.25">
      <c r="B2635" s="90" t="s">
        <v>658</v>
      </c>
      <c r="C2635" s="94" t="s">
        <v>2342</v>
      </c>
      <c r="D2635" s="23" t="s">
        <v>3287</v>
      </c>
      <c r="E2635" s="123">
        <v>36</v>
      </c>
      <c r="F2635" s="20">
        <v>92.61</v>
      </c>
      <c r="G2635" s="20">
        <f t="shared" si="41"/>
        <v>3333.96</v>
      </c>
    </row>
    <row r="2636" spans="2:7" ht="42.75" outlineLevel="1" x14ac:dyDescent="0.25">
      <c r="B2636" s="90" t="s">
        <v>659</v>
      </c>
      <c r="C2636" s="94" t="s">
        <v>6012</v>
      </c>
      <c r="D2636" s="93" t="s">
        <v>3288</v>
      </c>
      <c r="E2636" s="123">
        <v>2026</v>
      </c>
      <c r="F2636" s="20">
        <v>262.39</v>
      </c>
      <c r="G2636" s="20">
        <f t="shared" si="41"/>
        <v>531602.14</v>
      </c>
    </row>
    <row r="2637" spans="2:7" ht="28.5" outlineLevel="1" x14ac:dyDescent="0.25">
      <c r="B2637" s="90" t="s">
        <v>660</v>
      </c>
      <c r="C2637" s="94" t="s">
        <v>6013</v>
      </c>
      <c r="D2637" s="23" t="s">
        <v>2757</v>
      </c>
      <c r="E2637" s="123">
        <v>45</v>
      </c>
      <c r="F2637" s="20">
        <v>14799.6</v>
      </c>
      <c r="G2637" s="20">
        <f t="shared" si="41"/>
        <v>665982</v>
      </c>
    </row>
    <row r="2638" spans="2:7" ht="28.5" outlineLevel="1" x14ac:dyDescent="0.25">
      <c r="B2638" s="90" t="s">
        <v>661</v>
      </c>
      <c r="C2638" s="94" t="s">
        <v>6014</v>
      </c>
      <c r="D2638" s="23" t="s">
        <v>2757</v>
      </c>
      <c r="E2638" s="123">
        <v>45</v>
      </c>
      <c r="F2638" s="20">
        <v>49825.919999999998</v>
      </c>
      <c r="G2638" s="20">
        <f t="shared" si="41"/>
        <v>2242166.4</v>
      </c>
    </row>
    <row r="2639" spans="2:7" ht="28.5" outlineLevel="1" x14ac:dyDescent="0.25">
      <c r="B2639" s="90" t="s">
        <v>662</v>
      </c>
      <c r="C2639" s="94" t="s">
        <v>6015</v>
      </c>
      <c r="D2639" s="23" t="s">
        <v>2757</v>
      </c>
      <c r="E2639" s="123">
        <v>1</v>
      </c>
      <c r="F2639" s="20">
        <v>476358.22</v>
      </c>
      <c r="G2639" s="20">
        <f t="shared" si="41"/>
        <v>476358.22</v>
      </c>
    </row>
    <row r="2640" spans="2:7" ht="28.5" outlineLevel="1" x14ac:dyDescent="0.25">
      <c r="B2640" s="90" t="s">
        <v>663</v>
      </c>
      <c r="C2640" s="94" t="s">
        <v>6016</v>
      </c>
      <c r="D2640" s="23" t="s">
        <v>2757</v>
      </c>
      <c r="E2640" s="123">
        <v>1</v>
      </c>
      <c r="F2640" s="20">
        <v>38835.51</v>
      </c>
      <c r="G2640" s="20">
        <f t="shared" si="41"/>
        <v>38835.51</v>
      </c>
    </row>
    <row r="2641" spans="2:7" ht="28.5" outlineLevel="1" x14ac:dyDescent="0.25">
      <c r="B2641" s="90" t="s">
        <v>664</v>
      </c>
      <c r="C2641" s="94" t="s">
        <v>6017</v>
      </c>
      <c r="D2641" s="23" t="s">
        <v>2757</v>
      </c>
      <c r="E2641" s="123">
        <v>1</v>
      </c>
      <c r="F2641" s="20">
        <v>37654.9</v>
      </c>
      <c r="G2641" s="20">
        <f t="shared" si="41"/>
        <v>37654.9</v>
      </c>
    </row>
    <row r="2642" spans="2:7" ht="28.5" outlineLevel="1" x14ac:dyDescent="0.25">
      <c r="B2642" s="90" t="s">
        <v>665</v>
      </c>
      <c r="C2642" s="94" t="s">
        <v>6018</v>
      </c>
      <c r="D2642" s="93" t="s">
        <v>3288</v>
      </c>
      <c r="E2642" s="123">
        <v>15</v>
      </c>
      <c r="F2642" s="20">
        <v>1890.09</v>
      </c>
      <c r="G2642" s="20">
        <f t="shared" si="41"/>
        <v>28351.35</v>
      </c>
    </row>
    <row r="2643" spans="2:7" ht="28.5" outlineLevel="1" x14ac:dyDescent="0.25">
      <c r="B2643" s="90" t="s">
        <v>666</v>
      </c>
      <c r="C2643" s="94" t="s">
        <v>6019</v>
      </c>
      <c r="D2643" s="93" t="s">
        <v>3288</v>
      </c>
      <c r="E2643" s="123">
        <v>2006</v>
      </c>
      <c r="F2643" s="20">
        <v>1798.72</v>
      </c>
      <c r="G2643" s="20">
        <f t="shared" si="41"/>
        <v>3608232.32</v>
      </c>
    </row>
    <row r="2644" spans="2:7" ht="28.5" outlineLevel="1" x14ac:dyDescent="0.25">
      <c r="B2644" s="90" t="s">
        <v>667</v>
      </c>
      <c r="C2644" s="94" t="s">
        <v>6020</v>
      </c>
      <c r="D2644" s="93" t="s">
        <v>3288</v>
      </c>
      <c r="E2644" s="123">
        <v>225</v>
      </c>
      <c r="F2644" s="20">
        <v>451.07</v>
      </c>
      <c r="G2644" s="20">
        <f t="shared" si="41"/>
        <v>101490.75</v>
      </c>
    </row>
    <row r="2645" spans="2:7" ht="28.5" outlineLevel="1" x14ac:dyDescent="0.25">
      <c r="B2645" s="90" t="s">
        <v>668</v>
      </c>
      <c r="C2645" s="94" t="s">
        <v>6021</v>
      </c>
      <c r="D2645" s="93" t="s">
        <v>3288</v>
      </c>
      <c r="E2645" s="123">
        <v>2250</v>
      </c>
      <c r="F2645" s="20">
        <v>265.99</v>
      </c>
      <c r="G2645" s="20">
        <f t="shared" si="41"/>
        <v>598477.5</v>
      </c>
    </row>
    <row r="2646" spans="2:7" ht="28.5" outlineLevel="1" x14ac:dyDescent="0.25">
      <c r="B2646" s="90" t="s">
        <v>669</v>
      </c>
      <c r="C2646" s="94" t="s">
        <v>6022</v>
      </c>
      <c r="D2646" s="93" t="s">
        <v>3288</v>
      </c>
      <c r="E2646" s="123">
        <v>1350</v>
      </c>
      <c r="F2646" s="20">
        <v>78.58</v>
      </c>
      <c r="G2646" s="20">
        <f t="shared" si="41"/>
        <v>106083</v>
      </c>
    </row>
    <row r="2647" spans="2:7" outlineLevel="1" x14ac:dyDescent="0.25">
      <c r="B2647" s="90" t="s">
        <v>670</v>
      </c>
      <c r="C2647" s="94" t="s">
        <v>6023</v>
      </c>
      <c r="D2647" s="23" t="s">
        <v>2757</v>
      </c>
      <c r="E2647" s="123">
        <v>49</v>
      </c>
      <c r="F2647" s="20">
        <v>6292.47</v>
      </c>
      <c r="G2647" s="20">
        <f t="shared" si="41"/>
        <v>308331.03000000003</v>
      </c>
    </row>
    <row r="2648" spans="2:7" ht="28.5" outlineLevel="1" x14ac:dyDescent="0.25">
      <c r="B2648" s="90" t="s">
        <v>671</v>
      </c>
      <c r="C2648" s="94" t="s">
        <v>6024</v>
      </c>
      <c r="D2648" s="23" t="s">
        <v>2757</v>
      </c>
      <c r="E2648" s="123">
        <v>45</v>
      </c>
      <c r="F2648" s="20">
        <v>2721.14</v>
      </c>
      <c r="G2648" s="20">
        <f t="shared" si="41"/>
        <v>122451.3</v>
      </c>
    </row>
    <row r="2649" spans="2:7" ht="28.5" outlineLevel="1" x14ac:dyDescent="0.25">
      <c r="B2649" s="90" t="s">
        <v>672</v>
      </c>
      <c r="C2649" s="94" t="s">
        <v>6025</v>
      </c>
      <c r="D2649" s="23" t="s">
        <v>2757</v>
      </c>
      <c r="E2649" s="123">
        <v>45</v>
      </c>
      <c r="F2649" s="20">
        <v>11910.52</v>
      </c>
      <c r="G2649" s="20">
        <f t="shared" si="41"/>
        <v>535973.4</v>
      </c>
    </row>
    <row r="2650" spans="2:7" ht="28.5" outlineLevel="1" x14ac:dyDescent="0.25">
      <c r="B2650" s="90" t="s">
        <v>673</v>
      </c>
      <c r="C2650" s="94" t="s">
        <v>6026</v>
      </c>
      <c r="D2650" s="23" t="s">
        <v>2757</v>
      </c>
      <c r="E2650" s="123">
        <v>90</v>
      </c>
      <c r="F2650" s="20">
        <v>44232.06</v>
      </c>
      <c r="G2650" s="20">
        <f t="shared" si="41"/>
        <v>3980885.4</v>
      </c>
    </row>
    <row r="2651" spans="2:7" ht="28.5" outlineLevel="1" x14ac:dyDescent="0.25">
      <c r="B2651" s="90" t="s">
        <v>6745</v>
      </c>
      <c r="C2651" s="94" t="s">
        <v>6081</v>
      </c>
      <c r="D2651" s="90" t="s">
        <v>2646</v>
      </c>
      <c r="E2651" s="123">
        <v>1</v>
      </c>
      <c r="F2651" s="20">
        <v>426241.89</v>
      </c>
      <c r="G2651" s="20">
        <f t="shared" si="41"/>
        <v>426241.89</v>
      </c>
    </row>
    <row r="2652" spans="2:7" outlineLevel="1" x14ac:dyDescent="0.25">
      <c r="B2652" s="90" t="s">
        <v>674</v>
      </c>
      <c r="C2652" s="103" t="s">
        <v>259</v>
      </c>
      <c r="D2652" s="90"/>
      <c r="E2652" s="123"/>
      <c r="F2652" s="90"/>
      <c r="G2652" s="20">
        <f t="shared" si="41"/>
        <v>0</v>
      </c>
    </row>
    <row r="2653" spans="2:7" ht="28.5" outlineLevel="1" x14ac:dyDescent="0.25">
      <c r="B2653" s="90" t="s">
        <v>675</v>
      </c>
      <c r="C2653" s="94" t="s">
        <v>6028</v>
      </c>
      <c r="D2653" s="23" t="s">
        <v>3287</v>
      </c>
      <c r="E2653" s="123">
        <v>36</v>
      </c>
      <c r="F2653" s="20">
        <v>92.61</v>
      </c>
      <c r="G2653" s="20">
        <f t="shared" si="41"/>
        <v>3333.96</v>
      </c>
    </row>
    <row r="2654" spans="2:7" ht="42.75" outlineLevel="1" x14ac:dyDescent="0.25">
      <c r="B2654" s="90" t="s">
        <v>676</v>
      </c>
      <c r="C2654" s="94" t="s">
        <v>6029</v>
      </c>
      <c r="D2654" s="93" t="s">
        <v>3288</v>
      </c>
      <c r="E2654" s="123">
        <v>1998</v>
      </c>
      <c r="F2654" s="20">
        <v>259.7</v>
      </c>
      <c r="G2654" s="20">
        <f t="shared" si="41"/>
        <v>518880.6</v>
      </c>
    </row>
    <row r="2655" spans="2:7" ht="28.5" outlineLevel="1" x14ac:dyDescent="0.25">
      <c r="B2655" s="90" t="s">
        <v>677</v>
      </c>
      <c r="C2655" s="94" t="s">
        <v>6030</v>
      </c>
      <c r="D2655" s="23" t="s">
        <v>2757</v>
      </c>
      <c r="E2655" s="123">
        <v>42</v>
      </c>
      <c r="F2655" s="20">
        <v>21862.32</v>
      </c>
      <c r="G2655" s="20">
        <f t="shared" si="41"/>
        <v>918217.44</v>
      </c>
    </row>
    <row r="2656" spans="2:7" ht="28.5" outlineLevel="1" x14ac:dyDescent="0.25">
      <c r="B2656" s="90" t="s">
        <v>678</v>
      </c>
      <c r="C2656" s="94" t="s">
        <v>6031</v>
      </c>
      <c r="D2656" s="23" t="s">
        <v>2757</v>
      </c>
      <c r="E2656" s="123">
        <v>50</v>
      </c>
      <c r="F2656" s="20">
        <v>49847.8</v>
      </c>
      <c r="G2656" s="20">
        <f t="shared" si="41"/>
        <v>2492390</v>
      </c>
    </row>
    <row r="2657" spans="2:7" ht="28.5" outlineLevel="1" x14ac:dyDescent="0.25">
      <c r="B2657" s="90" t="s">
        <v>679</v>
      </c>
      <c r="C2657" s="94" t="s">
        <v>6032</v>
      </c>
      <c r="D2657" s="23" t="s">
        <v>2757</v>
      </c>
      <c r="E2657" s="123">
        <v>1</v>
      </c>
      <c r="F2657" s="20">
        <v>475328.46</v>
      </c>
      <c r="G2657" s="20">
        <f t="shared" si="41"/>
        <v>475328.46</v>
      </c>
    </row>
    <row r="2658" spans="2:7" ht="28.5" outlineLevel="1" x14ac:dyDescent="0.25">
      <c r="B2658" s="90" t="s">
        <v>680</v>
      </c>
      <c r="C2658" s="94" t="s">
        <v>6033</v>
      </c>
      <c r="D2658" s="23" t="s">
        <v>2757</v>
      </c>
      <c r="E2658" s="123">
        <v>3</v>
      </c>
      <c r="F2658" s="20">
        <v>36640.57</v>
      </c>
      <c r="G2658" s="20">
        <f t="shared" si="41"/>
        <v>109921.71</v>
      </c>
    </row>
    <row r="2659" spans="2:7" ht="28.5" outlineLevel="1" x14ac:dyDescent="0.25">
      <c r="B2659" s="90" t="s">
        <v>681</v>
      </c>
      <c r="C2659" s="94" t="s">
        <v>6034</v>
      </c>
      <c r="D2659" s="23" t="s">
        <v>2757</v>
      </c>
      <c r="E2659" s="123">
        <v>1</v>
      </c>
      <c r="F2659" s="20">
        <v>38029.03</v>
      </c>
      <c r="G2659" s="20">
        <f t="shared" si="41"/>
        <v>38029.03</v>
      </c>
    </row>
    <row r="2660" spans="2:7" ht="28.5" outlineLevel="1" x14ac:dyDescent="0.25">
      <c r="B2660" s="90" t="s">
        <v>682</v>
      </c>
      <c r="C2660" s="94" t="s">
        <v>6035</v>
      </c>
      <c r="D2660" s="93" t="s">
        <v>3288</v>
      </c>
      <c r="E2660" s="123">
        <v>15</v>
      </c>
      <c r="F2660" s="20">
        <v>1890.64</v>
      </c>
      <c r="G2660" s="20">
        <f t="shared" si="41"/>
        <v>28359.599999999999</v>
      </c>
    </row>
    <row r="2661" spans="2:7" ht="28.5" outlineLevel="1" x14ac:dyDescent="0.25">
      <c r="B2661" s="90" t="s">
        <v>683</v>
      </c>
      <c r="C2661" s="94" t="s">
        <v>6036</v>
      </c>
      <c r="D2661" s="93" t="s">
        <v>3288</v>
      </c>
      <c r="E2661" s="123">
        <v>1853</v>
      </c>
      <c r="F2661" s="20">
        <v>1802.13</v>
      </c>
      <c r="G2661" s="20">
        <f t="shared" si="41"/>
        <v>3339346.89</v>
      </c>
    </row>
    <row r="2662" spans="2:7" ht="28.5" outlineLevel="1" x14ac:dyDescent="0.25">
      <c r="B2662" s="90" t="s">
        <v>684</v>
      </c>
      <c r="C2662" s="94" t="s">
        <v>6037</v>
      </c>
      <c r="D2662" s="93" t="s">
        <v>3288</v>
      </c>
      <c r="E2662" s="123">
        <v>346</v>
      </c>
      <c r="F2662" s="20">
        <v>1495.81</v>
      </c>
      <c r="G2662" s="20">
        <f t="shared" si="41"/>
        <v>517550.26</v>
      </c>
    </row>
    <row r="2663" spans="2:7" ht="28.5" outlineLevel="1" x14ac:dyDescent="0.25">
      <c r="B2663" s="90" t="s">
        <v>685</v>
      </c>
      <c r="C2663" s="94" t="s">
        <v>6038</v>
      </c>
      <c r="D2663" s="93" t="s">
        <v>3288</v>
      </c>
      <c r="E2663" s="123">
        <v>245</v>
      </c>
      <c r="F2663" s="20">
        <v>256.18</v>
      </c>
      <c r="G2663" s="20">
        <f t="shared" si="41"/>
        <v>62764.1</v>
      </c>
    </row>
    <row r="2664" spans="2:7" ht="28.5" outlineLevel="1" x14ac:dyDescent="0.25">
      <c r="B2664" s="90" t="s">
        <v>686</v>
      </c>
      <c r="C2664" s="94" t="s">
        <v>6039</v>
      </c>
      <c r="D2664" s="93" t="s">
        <v>3288</v>
      </c>
      <c r="E2664" s="123">
        <v>250</v>
      </c>
      <c r="F2664" s="20">
        <v>451.13</v>
      </c>
      <c r="G2664" s="20">
        <f t="shared" si="41"/>
        <v>112782.5</v>
      </c>
    </row>
    <row r="2665" spans="2:7" ht="28.5" outlineLevel="1" x14ac:dyDescent="0.25">
      <c r="B2665" s="90" t="s">
        <v>687</v>
      </c>
      <c r="C2665" s="94" t="s">
        <v>6040</v>
      </c>
      <c r="D2665" s="93" t="s">
        <v>3288</v>
      </c>
      <c r="E2665" s="123">
        <v>250</v>
      </c>
      <c r="F2665" s="20">
        <v>72.33</v>
      </c>
      <c r="G2665" s="20">
        <f t="shared" si="41"/>
        <v>18082.5</v>
      </c>
    </row>
    <row r="2666" spans="2:7" ht="28.5" outlineLevel="1" x14ac:dyDescent="0.25">
      <c r="B2666" s="90" t="s">
        <v>688</v>
      </c>
      <c r="C2666" s="94" t="s">
        <v>6041</v>
      </c>
      <c r="D2666" s="93" t="s">
        <v>3288</v>
      </c>
      <c r="E2666" s="123">
        <v>1380</v>
      </c>
      <c r="F2666" s="20">
        <v>78.58</v>
      </c>
      <c r="G2666" s="20">
        <f t="shared" si="41"/>
        <v>108440.4</v>
      </c>
    </row>
    <row r="2667" spans="2:7" outlineLevel="1" x14ac:dyDescent="0.25">
      <c r="B2667" s="90" t="s">
        <v>689</v>
      </c>
      <c r="C2667" s="94" t="s">
        <v>6042</v>
      </c>
      <c r="D2667" s="23" t="s">
        <v>2757</v>
      </c>
      <c r="E2667" s="123">
        <v>57</v>
      </c>
      <c r="F2667" s="20">
        <v>6219.73</v>
      </c>
      <c r="G2667" s="20">
        <f t="shared" si="41"/>
        <v>354524.61</v>
      </c>
    </row>
    <row r="2668" spans="2:7" ht="28.5" outlineLevel="1" x14ac:dyDescent="0.25">
      <c r="B2668" s="90" t="s">
        <v>690</v>
      </c>
      <c r="C2668" s="94" t="s">
        <v>6043</v>
      </c>
      <c r="D2668" s="23" t="s">
        <v>2757</v>
      </c>
      <c r="E2668" s="123">
        <v>50</v>
      </c>
      <c r="F2668" s="20">
        <v>2802.71</v>
      </c>
      <c r="G2668" s="20">
        <f t="shared" si="41"/>
        <v>140135.5</v>
      </c>
    </row>
    <row r="2669" spans="2:7" ht="28.5" outlineLevel="1" x14ac:dyDescent="0.25">
      <c r="B2669" s="90" t="s">
        <v>691</v>
      </c>
      <c r="C2669" s="94" t="s">
        <v>6044</v>
      </c>
      <c r="D2669" s="23" t="s">
        <v>2757</v>
      </c>
      <c r="E2669" s="123">
        <v>42</v>
      </c>
      <c r="F2669" s="20">
        <v>11910.25</v>
      </c>
      <c r="G2669" s="20">
        <f t="shared" si="41"/>
        <v>500230.5</v>
      </c>
    </row>
    <row r="2670" spans="2:7" ht="28.5" outlineLevel="1" x14ac:dyDescent="0.25">
      <c r="B2670" s="90" t="s">
        <v>692</v>
      </c>
      <c r="C2670" s="94" t="s">
        <v>6045</v>
      </c>
      <c r="D2670" s="23" t="s">
        <v>2757</v>
      </c>
      <c r="E2670" s="123">
        <v>8</v>
      </c>
      <c r="F2670" s="20">
        <v>7492.11</v>
      </c>
      <c r="G2670" s="20">
        <f t="shared" si="41"/>
        <v>59936.88</v>
      </c>
    </row>
    <row r="2671" spans="2:7" ht="28.5" outlineLevel="1" x14ac:dyDescent="0.25">
      <c r="B2671" s="90" t="s">
        <v>693</v>
      </c>
      <c r="C2671" s="94" t="s">
        <v>6046</v>
      </c>
      <c r="D2671" s="23" t="s">
        <v>2757</v>
      </c>
      <c r="E2671" s="123">
        <v>92</v>
      </c>
      <c r="F2671" s="20">
        <v>44232.13</v>
      </c>
      <c r="G2671" s="20">
        <f t="shared" si="41"/>
        <v>4069355.96</v>
      </c>
    </row>
    <row r="2672" spans="2:7" ht="28.5" outlineLevel="1" x14ac:dyDescent="0.25">
      <c r="B2672" s="90" t="s">
        <v>6746</v>
      </c>
      <c r="C2672" s="94" t="s">
        <v>6080</v>
      </c>
      <c r="D2672" s="90" t="s">
        <v>2646</v>
      </c>
      <c r="E2672" s="123">
        <v>1</v>
      </c>
      <c r="F2672" s="20">
        <v>433522.06</v>
      </c>
      <c r="G2672" s="20">
        <f t="shared" si="41"/>
        <v>433522.06</v>
      </c>
    </row>
    <row r="2673" spans="2:7" outlineLevel="1" x14ac:dyDescent="0.25">
      <c r="B2673" s="90" t="s">
        <v>694</v>
      </c>
      <c r="C2673" s="103" t="s">
        <v>260</v>
      </c>
      <c r="D2673" s="90"/>
      <c r="E2673" s="123"/>
      <c r="F2673" s="90"/>
      <c r="G2673" s="20">
        <f t="shared" si="41"/>
        <v>0</v>
      </c>
    </row>
    <row r="2674" spans="2:7" ht="28.5" outlineLevel="1" x14ac:dyDescent="0.25">
      <c r="B2674" s="90" t="s">
        <v>695</v>
      </c>
      <c r="C2674" s="94" t="s">
        <v>6027</v>
      </c>
      <c r="D2674" s="23" t="s">
        <v>3287</v>
      </c>
      <c r="E2674" s="123">
        <v>36</v>
      </c>
      <c r="F2674" s="20">
        <v>92.61</v>
      </c>
      <c r="G2674" s="20">
        <f t="shared" si="41"/>
        <v>3333.96</v>
      </c>
    </row>
    <row r="2675" spans="2:7" ht="42.75" outlineLevel="1" x14ac:dyDescent="0.25">
      <c r="B2675" s="90" t="s">
        <v>696</v>
      </c>
      <c r="C2675" s="94" t="s">
        <v>6047</v>
      </c>
      <c r="D2675" s="93" t="s">
        <v>3288</v>
      </c>
      <c r="E2675" s="123">
        <v>2021</v>
      </c>
      <c r="F2675" s="20">
        <v>262.39</v>
      </c>
      <c r="G2675" s="20">
        <f t="shared" si="41"/>
        <v>530290.18999999994</v>
      </c>
    </row>
    <row r="2676" spans="2:7" ht="28.5" outlineLevel="1" x14ac:dyDescent="0.25">
      <c r="B2676" s="90" t="s">
        <v>697</v>
      </c>
      <c r="C2676" s="94" t="s">
        <v>6048</v>
      </c>
      <c r="D2676" s="23" t="s">
        <v>2757</v>
      </c>
      <c r="E2676" s="123">
        <v>44</v>
      </c>
      <c r="F2676" s="20">
        <v>21816.959999999999</v>
      </c>
      <c r="G2676" s="20">
        <f t="shared" si="41"/>
        <v>959946.23999999999</v>
      </c>
    </row>
    <row r="2677" spans="2:7" ht="28.5" outlineLevel="1" x14ac:dyDescent="0.25">
      <c r="B2677" s="90" t="s">
        <v>698</v>
      </c>
      <c r="C2677" s="94" t="s">
        <v>6049</v>
      </c>
      <c r="D2677" s="23" t="s">
        <v>2757</v>
      </c>
      <c r="E2677" s="123">
        <v>44</v>
      </c>
      <c r="F2677" s="20">
        <v>49847.07</v>
      </c>
      <c r="G2677" s="20">
        <f t="shared" si="41"/>
        <v>2193271.08</v>
      </c>
    </row>
    <row r="2678" spans="2:7" ht="28.5" outlineLevel="1" x14ac:dyDescent="0.25">
      <c r="B2678" s="90" t="s">
        <v>699</v>
      </c>
      <c r="C2678" s="94" t="s">
        <v>6050</v>
      </c>
      <c r="D2678" s="23" t="s">
        <v>2757</v>
      </c>
      <c r="E2678" s="123">
        <v>1</v>
      </c>
      <c r="F2678" s="20">
        <v>475322.3</v>
      </c>
      <c r="G2678" s="20">
        <f t="shared" si="41"/>
        <v>475322.3</v>
      </c>
    </row>
    <row r="2679" spans="2:7" ht="28.5" outlineLevel="1" x14ac:dyDescent="0.25">
      <c r="B2679" s="90" t="s">
        <v>700</v>
      </c>
      <c r="C2679" s="94" t="s">
        <v>6051</v>
      </c>
      <c r="D2679" s="23" t="s">
        <v>2757</v>
      </c>
      <c r="E2679" s="123">
        <v>1</v>
      </c>
      <c r="F2679" s="20">
        <v>40722.82</v>
      </c>
      <c r="G2679" s="20">
        <f t="shared" si="41"/>
        <v>40722.82</v>
      </c>
    </row>
    <row r="2680" spans="2:7" ht="28.5" outlineLevel="1" x14ac:dyDescent="0.25">
      <c r="B2680" s="90" t="s">
        <v>701</v>
      </c>
      <c r="C2680" s="94" t="s">
        <v>6052</v>
      </c>
      <c r="D2680" s="23" t="s">
        <v>2757</v>
      </c>
      <c r="E2680" s="123">
        <v>1</v>
      </c>
      <c r="F2680" s="20">
        <v>38211.96</v>
      </c>
      <c r="G2680" s="20">
        <f t="shared" si="41"/>
        <v>38211.96</v>
      </c>
    </row>
    <row r="2681" spans="2:7" ht="28.5" outlineLevel="1" x14ac:dyDescent="0.25">
      <c r="B2681" s="90" t="s">
        <v>702</v>
      </c>
      <c r="C2681" s="94" t="s">
        <v>6053</v>
      </c>
      <c r="D2681" s="93" t="s">
        <v>3288</v>
      </c>
      <c r="E2681" s="123">
        <v>15</v>
      </c>
      <c r="F2681" s="20">
        <v>1890.64</v>
      </c>
      <c r="G2681" s="20">
        <f t="shared" si="41"/>
        <v>28359.599999999999</v>
      </c>
    </row>
    <row r="2682" spans="2:7" ht="28.5" outlineLevel="1" x14ac:dyDescent="0.25">
      <c r="B2682" s="90" t="s">
        <v>703</v>
      </c>
      <c r="C2682" s="94" t="s">
        <v>6054</v>
      </c>
      <c r="D2682" s="93" t="s">
        <v>3288</v>
      </c>
      <c r="E2682" s="123">
        <v>2001</v>
      </c>
      <c r="F2682" s="20">
        <v>1798.57</v>
      </c>
      <c r="G2682" s="20">
        <f t="shared" ref="G2682:G2745" si="42">E2682*F2682</f>
        <v>3598938.57</v>
      </c>
    </row>
    <row r="2683" spans="2:7" ht="28.5" outlineLevel="1" x14ac:dyDescent="0.25">
      <c r="B2683" s="90" t="s">
        <v>704</v>
      </c>
      <c r="C2683" s="94" t="s">
        <v>6055</v>
      </c>
      <c r="D2683" s="93" t="s">
        <v>3288</v>
      </c>
      <c r="E2683" s="123">
        <v>220</v>
      </c>
      <c r="F2683" s="20">
        <v>451.08</v>
      </c>
      <c r="G2683" s="20">
        <f t="shared" si="42"/>
        <v>99237.6</v>
      </c>
    </row>
    <row r="2684" spans="2:7" ht="28.5" outlineLevel="1" x14ac:dyDescent="0.25">
      <c r="B2684" s="90" t="s">
        <v>705</v>
      </c>
      <c r="C2684" s="94" t="s">
        <v>6056</v>
      </c>
      <c r="D2684" s="93" t="s">
        <v>3288</v>
      </c>
      <c r="E2684" s="123">
        <v>220</v>
      </c>
      <c r="F2684" s="20">
        <v>72.37</v>
      </c>
      <c r="G2684" s="20">
        <f t="shared" si="42"/>
        <v>15921.4</v>
      </c>
    </row>
    <row r="2685" spans="2:7" ht="28.5" outlineLevel="1" x14ac:dyDescent="0.25">
      <c r="B2685" s="90" t="s">
        <v>706</v>
      </c>
      <c r="C2685" s="94" t="s">
        <v>6057</v>
      </c>
      <c r="D2685" s="93" t="s">
        <v>3288</v>
      </c>
      <c r="E2685" s="123">
        <v>1320</v>
      </c>
      <c r="F2685" s="20">
        <v>78.58</v>
      </c>
      <c r="G2685" s="20">
        <f t="shared" si="42"/>
        <v>103725.6</v>
      </c>
    </row>
    <row r="2686" spans="2:7" outlineLevel="1" x14ac:dyDescent="0.25">
      <c r="B2686" s="90" t="s">
        <v>707</v>
      </c>
      <c r="C2686" s="94" t="s">
        <v>6058</v>
      </c>
      <c r="D2686" s="23" t="s">
        <v>2757</v>
      </c>
      <c r="E2686" s="123">
        <v>48</v>
      </c>
      <c r="F2686" s="20">
        <v>6294.35</v>
      </c>
      <c r="G2686" s="20">
        <f t="shared" si="42"/>
        <v>302128.8</v>
      </c>
    </row>
    <row r="2687" spans="2:7" ht="28.5" outlineLevel="1" x14ac:dyDescent="0.25">
      <c r="B2687" s="90" t="s">
        <v>708</v>
      </c>
      <c r="C2687" s="94" t="s">
        <v>6059</v>
      </c>
      <c r="D2687" s="23" t="s">
        <v>2757</v>
      </c>
      <c r="E2687" s="123">
        <v>44</v>
      </c>
      <c r="F2687" s="20">
        <v>2723.46</v>
      </c>
      <c r="G2687" s="20">
        <f t="shared" si="42"/>
        <v>119832.24</v>
      </c>
    </row>
    <row r="2688" spans="2:7" ht="28.5" outlineLevel="1" x14ac:dyDescent="0.25">
      <c r="B2688" s="90" t="s">
        <v>709</v>
      </c>
      <c r="C2688" s="94" t="s">
        <v>6060</v>
      </c>
      <c r="D2688" s="23" t="s">
        <v>2757</v>
      </c>
      <c r="E2688" s="123">
        <v>44</v>
      </c>
      <c r="F2688" s="20">
        <v>11910.43</v>
      </c>
      <c r="G2688" s="20">
        <f t="shared" si="42"/>
        <v>524058.92</v>
      </c>
    </row>
    <row r="2689" spans="2:7" ht="28.5" outlineLevel="1" x14ac:dyDescent="0.25">
      <c r="B2689" s="90" t="s">
        <v>710</v>
      </c>
      <c r="C2689" s="94" t="s">
        <v>6061</v>
      </c>
      <c r="D2689" s="23" t="s">
        <v>2757</v>
      </c>
      <c r="E2689" s="123">
        <v>88</v>
      </c>
      <c r="F2689" s="20">
        <v>44231.79</v>
      </c>
      <c r="G2689" s="20">
        <f t="shared" si="42"/>
        <v>3892397.52</v>
      </c>
    </row>
    <row r="2690" spans="2:7" ht="28.5" outlineLevel="1" x14ac:dyDescent="0.25">
      <c r="B2690" s="90" t="s">
        <v>3902</v>
      </c>
      <c r="C2690" s="94" t="s">
        <v>6079</v>
      </c>
      <c r="D2690" s="90" t="s">
        <v>2646</v>
      </c>
      <c r="E2690" s="123">
        <v>1</v>
      </c>
      <c r="F2690" s="20">
        <v>419079.15</v>
      </c>
      <c r="G2690" s="20">
        <f t="shared" si="42"/>
        <v>419079.15</v>
      </c>
    </row>
    <row r="2691" spans="2:7" outlineLevel="1" x14ac:dyDescent="0.25">
      <c r="B2691" s="90" t="s">
        <v>711</v>
      </c>
      <c r="C2691" s="103" t="s">
        <v>261</v>
      </c>
      <c r="D2691" s="90"/>
      <c r="E2691" s="123"/>
      <c r="F2691" s="90"/>
      <c r="G2691" s="20">
        <f t="shared" si="42"/>
        <v>0</v>
      </c>
    </row>
    <row r="2692" spans="2:7" ht="28.5" outlineLevel="1" x14ac:dyDescent="0.25">
      <c r="B2692" s="90" t="s">
        <v>712</v>
      </c>
      <c r="C2692" s="94" t="s">
        <v>6062</v>
      </c>
      <c r="D2692" s="23" t="s">
        <v>3287</v>
      </c>
      <c r="E2692" s="123">
        <v>36</v>
      </c>
      <c r="F2692" s="20">
        <v>92.61</v>
      </c>
      <c r="G2692" s="20">
        <f t="shared" si="42"/>
        <v>3333.96</v>
      </c>
    </row>
    <row r="2693" spans="2:7" ht="42.75" outlineLevel="1" x14ac:dyDescent="0.25">
      <c r="B2693" s="90" t="s">
        <v>713</v>
      </c>
      <c r="C2693" s="94" t="s">
        <v>6063</v>
      </c>
      <c r="D2693" s="93" t="s">
        <v>3288</v>
      </c>
      <c r="E2693" s="123">
        <v>2078</v>
      </c>
      <c r="F2693" s="20">
        <v>262.49</v>
      </c>
      <c r="G2693" s="20">
        <f t="shared" si="42"/>
        <v>545454.22</v>
      </c>
    </row>
    <row r="2694" spans="2:7" ht="28.5" outlineLevel="1" x14ac:dyDescent="0.25">
      <c r="B2694" s="90" t="s">
        <v>714</v>
      </c>
      <c r="C2694" s="94" t="s">
        <v>6064</v>
      </c>
      <c r="D2694" s="23" t="s">
        <v>2757</v>
      </c>
      <c r="E2694" s="123">
        <v>45</v>
      </c>
      <c r="F2694" s="20">
        <v>21818.43</v>
      </c>
      <c r="G2694" s="20">
        <f t="shared" si="42"/>
        <v>981829.35</v>
      </c>
    </row>
    <row r="2695" spans="2:7" ht="28.5" outlineLevel="1" x14ac:dyDescent="0.25">
      <c r="B2695" s="90" t="s">
        <v>715</v>
      </c>
      <c r="C2695" s="94" t="s">
        <v>6065</v>
      </c>
      <c r="D2695" s="23" t="s">
        <v>2757</v>
      </c>
      <c r="E2695" s="123">
        <v>45</v>
      </c>
      <c r="F2695" s="20">
        <v>49847.91</v>
      </c>
      <c r="G2695" s="20">
        <f t="shared" si="42"/>
        <v>2243155.9500000002</v>
      </c>
    </row>
    <row r="2696" spans="2:7" ht="28.5" outlineLevel="1" x14ac:dyDescent="0.25">
      <c r="B2696" s="90" t="s">
        <v>716</v>
      </c>
      <c r="C2696" s="94" t="s">
        <v>6066</v>
      </c>
      <c r="D2696" s="23" t="s">
        <v>2757</v>
      </c>
      <c r="E2696" s="123">
        <v>1</v>
      </c>
      <c r="F2696" s="20">
        <v>475341.1</v>
      </c>
      <c r="G2696" s="20">
        <f t="shared" si="42"/>
        <v>475341.1</v>
      </c>
    </row>
    <row r="2697" spans="2:7" ht="28.5" outlineLevel="1" x14ac:dyDescent="0.25">
      <c r="B2697" s="90" t="s">
        <v>717</v>
      </c>
      <c r="C2697" s="94" t="s">
        <v>6067</v>
      </c>
      <c r="D2697" s="23" t="s">
        <v>2757</v>
      </c>
      <c r="E2697" s="123">
        <v>1</v>
      </c>
      <c r="F2697" s="20">
        <v>40731.14</v>
      </c>
      <c r="G2697" s="20">
        <f t="shared" si="42"/>
        <v>40731.14</v>
      </c>
    </row>
    <row r="2698" spans="2:7" ht="28.5" outlineLevel="1" x14ac:dyDescent="0.25">
      <c r="B2698" s="90" t="s">
        <v>718</v>
      </c>
      <c r="C2698" s="94" t="s">
        <v>6068</v>
      </c>
      <c r="D2698" s="23" t="s">
        <v>2757</v>
      </c>
      <c r="E2698" s="123">
        <v>1</v>
      </c>
      <c r="F2698" s="20">
        <v>38203.64</v>
      </c>
      <c r="G2698" s="20">
        <f t="shared" si="42"/>
        <v>38203.64</v>
      </c>
    </row>
    <row r="2699" spans="2:7" ht="28.5" outlineLevel="1" x14ac:dyDescent="0.25">
      <c r="B2699" s="90" t="s">
        <v>719</v>
      </c>
      <c r="C2699" s="94" t="s">
        <v>6069</v>
      </c>
      <c r="D2699" s="93" t="s">
        <v>3288</v>
      </c>
      <c r="E2699" s="123">
        <v>15</v>
      </c>
      <c r="F2699" s="20">
        <v>1890.64</v>
      </c>
      <c r="G2699" s="20">
        <f t="shared" si="42"/>
        <v>28359.599999999999</v>
      </c>
    </row>
    <row r="2700" spans="2:7" ht="28.5" outlineLevel="1" x14ac:dyDescent="0.25">
      <c r="B2700" s="90" t="s">
        <v>720</v>
      </c>
      <c r="C2700" s="94" t="s">
        <v>6070</v>
      </c>
      <c r="D2700" s="93" t="s">
        <v>3288</v>
      </c>
      <c r="E2700" s="123">
        <v>2048</v>
      </c>
      <c r="F2700" s="20">
        <v>1803.79</v>
      </c>
      <c r="G2700" s="20">
        <f t="shared" si="42"/>
        <v>3694161.9199999999</v>
      </c>
    </row>
    <row r="2701" spans="2:7" ht="28.5" outlineLevel="1" x14ac:dyDescent="0.25">
      <c r="B2701" s="90" t="s">
        <v>721</v>
      </c>
      <c r="C2701" s="94" t="s">
        <v>6071</v>
      </c>
      <c r="D2701" s="93" t="s">
        <v>3288</v>
      </c>
      <c r="E2701" s="123">
        <v>225</v>
      </c>
      <c r="F2701" s="20">
        <v>451.07</v>
      </c>
      <c r="G2701" s="20">
        <f t="shared" si="42"/>
        <v>101490.75</v>
      </c>
    </row>
    <row r="2702" spans="2:7" ht="28.5" outlineLevel="1" x14ac:dyDescent="0.25">
      <c r="B2702" s="90" t="s">
        <v>722</v>
      </c>
      <c r="C2702" s="94" t="s">
        <v>6072</v>
      </c>
      <c r="D2702" s="93" t="s">
        <v>3288</v>
      </c>
      <c r="E2702" s="123">
        <v>2250</v>
      </c>
      <c r="F2702" s="20">
        <v>265.99</v>
      </c>
      <c r="G2702" s="20">
        <f t="shared" si="42"/>
        <v>598477.5</v>
      </c>
    </row>
    <row r="2703" spans="2:7" ht="28.5" outlineLevel="1" x14ac:dyDescent="0.25">
      <c r="B2703" s="90" t="s">
        <v>723</v>
      </c>
      <c r="C2703" s="94" t="s">
        <v>6073</v>
      </c>
      <c r="D2703" s="93" t="s">
        <v>3288</v>
      </c>
      <c r="E2703" s="123">
        <v>1350</v>
      </c>
      <c r="F2703" s="20">
        <v>78.58</v>
      </c>
      <c r="G2703" s="20">
        <f t="shared" si="42"/>
        <v>106083</v>
      </c>
    </row>
    <row r="2704" spans="2:7" outlineLevel="1" x14ac:dyDescent="0.25">
      <c r="B2704" s="90" t="s">
        <v>724</v>
      </c>
      <c r="C2704" s="94" t="s">
        <v>6074</v>
      </c>
      <c r="D2704" s="23" t="s">
        <v>2757</v>
      </c>
      <c r="E2704" s="123">
        <v>49</v>
      </c>
      <c r="F2704" s="20">
        <v>6292.47</v>
      </c>
      <c r="G2704" s="20">
        <f t="shared" si="42"/>
        <v>308331.03000000003</v>
      </c>
    </row>
    <row r="2705" spans="2:7" ht="28.5" outlineLevel="1" x14ac:dyDescent="0.25">
      <c r="B2705" s="90" t="s">
        <v>725</v>
      </c>
      <c r="C2705" s="94" t="s">
        <v>6075</v>
      </c>
      <c r="D2705" s="23" t="s">
        <v>2757</v>
      </c>
      <c r="E2705" s="123">
        <v>45</v>
      </c>
      <c r="F2705" s="20">
        <v>2822.39</v>
      </c>
      <c r="G2705" s="20">
        <f t="shared" si="42"/>
        <v>127007.55</v>
      </c>
    </row>
    <row r="2706" spans="2:7" ht="28.5" outlineLevel="1" x14ac:dyDescent="0.25">
      <c r="B2706" s="90" t="s">
        <v>726</v>
      </c>
      <c r="C2706" s="94" t="s">
        <v>6076</v>
      </c>
      <c r="D2706" s="23" t="s">
        <v>2757</v>
      </c>
      <c r="E2706" s="123">
        <v>45</v>
      </c>
      <c r="F2706" s="20">
        <v>11910.52</v>
      </c>
      <c r="G2706" s="20">
        <f t="shared" si="42"/>
        <v>535973.4</v>
      </c>
    </row>
    <row r="2707" spans="2:7" ht="28.5" outlineLevel="1" x14ac:dyDescent="0.25">
      <c r="B2707" s="90" t="s">
        <v>727</v>
      </c>
      <c r="C2707" s="94" t="s">
        <v>6077</v>
      </c>
      <c r="D2707" s="23" t="s">
        <v>2757</v>
      </c>
      <c r="E2707" s="123">
        <v>90</v>
      </c>
      <c r="F2707" s="20">
        <v>44232.06</v>
      </c>
      <c r="G2707" s="20">
        <f t="shared" si="42"/>
        <v>3980885.4</v>
      </c>
    </row>
    <row r="2708" spans="2:7" ht="28.5" outlineLevel="1" x14ac:dyDescent="0.25">
      <c r="B2708" s="90" t="s">
        <v>3903</v>
      </c>
      <c r="C2708" s="94" t="s">
        <v>6078</v>
      </c>
      <c r="D2708" s="90" t="s">
        <v>2646</v>
      </c>
      <c r="E2708" s="123">
        <v>1</v>
      </c>
      <c r="F2708" s="20">
        <v>426241.89</v>
      </c>
      <c r="G2708" s="20">
        <f t="shared" si="42"/>
        <v>426241.89</v>
      </c>
    </row>
    <row r="2709" spans="2:7" outlineLevel="1" x14ac:dyDescent="0.25">
      <c r="B2709" s="90" t="s">
        <v>728</v>
      </c>
      <c r="C2709" s="103" t="s">
        <v>262</v>
      </c>
      <c r="D2709" s="90"/>
      <c r="E2709" s="123"/>
      <c r="F2709" s="90"/>
      <c r="G2709" s="20">
        <f t="shared" si="42"/>
        <v>0</v>
      </c>
    </row>
    <row r="2710" spans="2:7" ht="28.5" outlineLevel="1" x14ac:dyDescent="0.25">
      <c r="B2710" s="90" t="s">
        <v>729</v>
      </c>
      <c r="C2710" s="94" t="s">
        <v>6085</v>
      </c>
      <c r="D2710" s="23" t="s">
        <v>3287</v>
      </c>
      <c r="E2710" s="123">
        <v>36</v>
      </c>
      <c r="F2710" s="20">
        <v>92.61</v>
      </c>
      <c r="G2710" s="20">
        <f t="shared" si="42"/>
        <v>3333.96</v>
      </c>
    </row>
    <row r="2711" spans="2:7" ht="42.75" outlineLevel="1" x14ac:dyDescent="0.25">
      <c r="B2711" s="90" t="s">
        <v>730</v>
      </c>
      <c r="C2711" s="94" t="s">
        <v>6086</v>
      </c>
      <c r="D2711" s="93" t="s">
        <v>3288</v>
      </c>
      <c r="E2711" s="123">
        <v>1967</v>
      </c>
      <c r="F2711" s="20">
        <v>262.35000000000002</v>
      </c>
      <c r="G2711" s="20">
        <f t="shared" si="42"/>
        <v>516042.45</v>
      </c>
    </row>
    <row r="2712" spans="2:7" ht="28.5" outlineLevel="1" x14ac:dyDescent="0.25">
      <c r="B2712" s="90" t="s">
        <v>731</v>
      </c>
      <c r="C2712" s="94" t="s">
        <v>6087</v>
      </c>
      <c r="D2712" s="23" t="s">
        <v>2757</v>
      </c>
      <c r="E2712" s="123">
        <v>43</v>
      </c>
      <c r="F2712" s="20">
        <v>21817.17</v>
      </c>
      <c r="G2712" s="20">
        <f t="shared" si="42"/>
        <v>938138.31</v>
      </c>
    </row>
    <row r="2713" spans="2:7" ht="28.5" outlineLevel="1" x14ac:dyDescent="0.25">
      <c r="B2713" s="90" t="s">
        <v>732</v>
      </c>
      <c r="C2713" s="94" t="s">
        <v>6088</v>
      </c>
      <c r="D2713" s="23" t="s">
        <v>2757</v>
      </c>
      <c r="E2713" s="123">
        <v>43</v>
      </c>
      <c r="F2713" s="20">
        <v>49846.96</v>
      </c>
      <c r="G2713" s="20">
        <f t="shared" si="42"/>
        <v>2143419.2799999998</v>
      </c>
    </row>
    <row r="2714" spans="2:7" ht="28.5" outlineLevel="1" x14ac:dyDescent="0.25">
      <c r="B2714" s="90" t="s">
        <v>733</v>
      </c>
      <c r="C2714" s="94" t="s">
        <v>6089</v>
      </c>
      <c r="D2714" s="23" t="s">
        <v>2757</v>
      </c>
      <c r="E2714" s="123">
        <v>1</v>
      </c>
      <c r="F2714" s="20">
        <v>475354.22</v>
      </c>
      <c r="G2714" s="20">
        <f t="shared" si="42"/>
        <v>475354.22</v>
      </c>
    </row>
    <row r="2715" spans="2:7" ht="28.5" outlineLevel="1" x14ac:dyDescent="0.25">
      <c r="B2715" s="90" t="s">
        <v>734</v>
      </c>
      <c r="C2715" s="94" t="s">
        <v>6090</v>
      </c>
      <c r="D2715" s="23" t="s">
        <v>2757</v>
      </c>
      <c r="E2715" s="123">
        <v>1</v>
      </c>
      <c r="F2715" s="20">
        <v>40731.14</v>
      </c>
      <c r="G2715" s="20">
        <f t="shared" si="42"/>
        <v>40731.14</v>
      </c>
    </row>
    <row r="2716" spans="2:7" ht="28.5" outlineLevel="1" x14ac:dyDescent="0.25">
      <c r="B2716" s="90" t="s">
        <v>735</v>
      </c>
      <c r="C2716" s="94" t="s">
        <v>6091</v>
      </c>
      <c r="D2716" s="23" t="s">
        <v>2757</v>
      </c>
      <c r="E2716" s="123">
        <v>1</v>
      </c>
      <c r="F2716" s="20">
        <v>38203.64</v>
      </c>
      <c r="G2716" s="20">
        <f t="shared" si="42"/>
        <v>38203.64</v>
      </c>
    </row>
    <row r="2717" spans="2:7" ht="28.5" outlineLevel="1" x14ac:dyDescent="0.25">
      <c r="B2717" s="90" t="s">
        <v>736</v>
      </c>
      <c r="C2717" s="94" t="s">
        <v>6092</v>
      </c>
      <c r="D2717" s="93" t="s">
        <v>3288</v>
      </c>
      <c r="E2717" s="123">
        <v>15</v>
      </c>
      <c r="F2717" s="20">
        <v>1890.64</v>
      </c>
      <c r="G2717" s="20">
        <f t="shared" si="42"/>
        <v>28359.599999999999</v>
      </c>
    </row>
    <row r="2718" spans="2:7" ht="28.5" outlineLevel="1" x14ac:dyDescent="0.25">
      <c r="B2718" s="90" t="s">
        <v>737</v>
      </c>
      <c r="C2718" s="94" t="s">
        <v>6093</v>
      </c>
      <c r="D2718" s="93" t="s">
        <v>3288</v>
      </c>
      <c r="E2718" s="123">
        <v>1947</v>
      </c>
      <c r="F2718" s="20">
        <v>1798.78</v>
      </c>
      <c r="G2718" s="20">
        <f t="shared" si="42"/>
        <v>3502224.66</v>
      </c>
    </row>
    <row r="2719" spans="2:7" ht="28.5" outlineLevel="1" x14ac:dyDescent="0.25">
      <c r="B2719" s="90" t="s">
        <v>738</v>
      </c>
      <c r="C2719" s="94" t="s">
        <v>6094</v>
      </c>
      <c r="D2719" s="93" t="s">
        <v>3288</v>
      </c>
      <c r="E2719" s="123">
        <v>215</v>
      </c>
      <c r="F2719" s="20">
        <v>451.09</v>
      </c>
      <c r="G2719" s="20">
        <f t="shared" si="42"/>
        <v>96984.35</v>
      </c>
    </row>
    <row r="2720" spans="2:7" ht="28.5" outlineLevel="1" x14ac:dyDescent="0.25">
      <c r="B2720" s="90" t="s">
        <v>739</v>
      </c>
      <c r="C2720" s="94" t="s">
        <v>6095</v>
      </c>
      <c r="D2720" s="93" t="s">
        <v>3288</v>
      </c>
      <c r="E2720" s="123">
        <v>215</v>
      </c>
      <c r="F2720" s="20">
        <v>72.349999999999994</v>
      </c>
      <c r="G2720" s="20">
        <f t="shared" si="42"/>
        <v>15555.25</v>
      </c>
    </row>
    <row r="2721" spans="2:7" ht="28.5" outlineLevel="1" x14ac:dyDescent="0.25">
      <c r="B2721" s="90" t="s">
        <v>740</v>
      </c>
      <c r="C2721" s="94" t="s">
        <v>6096</v>
      </c>
      <c r="D2721" s="93" t="s">
        <v>3288</v>
      </c>
      <c r="E2721" s="123">
        <v>1290</v>
      </c>
      <c r="F2721" s="20">
        <v>78.58</v>
      </c>
      <c r="G2721" s="20">
        <f t="shared" si="42"/>
        <v>101368.2</v>
      </c>
    </row>
    <row r="2722" spans="2:7" outlineLevel="1" x14ac:dyDescent="0.25">
      <c r="B2722" s="90" t="s">
        <v>741</v>
      </c>
      <c r="C2722" s="94" t="s">
        <v>6097</v>
      </c>
      <c r="D2722" s="23" t="s">
        <v>2757</v>
      </c>
      <c r="E2722" s="123">
        <v>47</v>
      </c>
      <c r="F2722" s="20">
        <v>6296.31</v>
      </c>
      <c r="G2722" s="20">
        <f t="shared" si="42"/>
        <v>295926.57</v>
      </c>
    </row>
    <row r="2723" spans="2:7" ht="28.5" outlineLevel="1" x14ac:dyDescent="0.25">
      <c r="B2723" s="90" t="s">
        <v>742</v>
      </c>
      <c r="C2723" s="94" t="s">
        <v>6098</v>
      </c>
      <c r="D2723" s="23" t="s">
        <v>2757</v>
      </c>
      <c r="E2723" s="123">
        <v>43</v>
      </c>
      <c r="F2723" s="20">
        <v>2725.89</v>
      </c>
      <c r="G2723" s="20">
        <f t="shared" si="42"/>
        <v>117213.27</v>
      </c>
    </row>
    <row r="2724" spans="2:7" ht="28.5" outlineLevel="1" x14ac:dyDescent="0.25">
      <c r="B2724" s="90" t="s">
        <v>743</v>
      </c>
      <c r="C2724" s="94" t="s">
        <v>6099</v>
      </c>
      <c r="D2724" s="23" t="s">
        <v>2757</v>
      </c>
      <c r="E2724" s="123">
        <v>43</v>
      </c>
      <c r="F2724" s="20">
        <v>11910.35</v>
      </c>
      <c r="G2724" s="20">
        <f t="shared" si="42"/>
        <v>512145.05</v>
      </c>
    </row>
    <row r="2725" spans="2:7" ht="28.5" outlineLevel="1" x14ac:dyDescent="0.25">
      <c r="B2725" s="90" t="s">
        <v>744</v>
      </c>
      <c r="C2725" s="94" t="s">
        <v>6100</v>
      </c>
      <c r="D2725" s="23" t="s">
        <v>2757</v>
      </c>
      <c r="E2725" s="123">
        <v>86</v>
      </c>
      <c r="F2725" s="20">
        <v>44231.99</v>
      </c>
      <c r="G2725" s="20">
        <f t="shared" si="42"/>
        <v>3803951.14</v>
      </c>
    </row>
    <row r="2726" spans="2:7" ht="28.5" outlineLevel="1" x14ac:dyDescent="0.25">
      <c r="B2726" s="90" t="s">
        <v>3904</v>
      </c>
      <c r="C2726" s="94" t="s">
        <v>6101</v>
      </c>
      <c r="D2726" s="90" t="s">
        <v>2646</v>
      </c>
      <c r="E2726" s="123">
        <v>1</v>
      </c>
      <c r="F2726" s="20">
        <v>411798.99</v>
      </c>
      <c r="G2726" s="20">
        <f t="shared" si="42"/>
        <v>411798.99</v>
      </c>
    </row>
    <row r="2727" spans="2:7" outlineLevel="1" x14ac:dyDescent="0.25">
      <c r="B2727" s="90" t="s">
        <v>745</v>
      </c>
      <c r="C2727" s="103" t="s">
        <v>263</v>
      </c>
      <c r="D2727" s="90"/>
      <c r="E2727" s="123"/>
      <c r="F2727" s="90"/>
      <c r="G2727" s="20">
        <f t="shared" si="42"/>
        <v>0</v>
      </c>
    </row>
    <row r="2728" spans="2:7" ht="28.5" outlineLevel="1" x14ac:dyDescent="0.25">
      <c r="B2728" s="90" t="s">
        <v>746</v>
      </c>
      <c r="C2728" s="94" t="s">
        <v>6102</v>
      </c>
      <c r="D2728" s="23" t="s">
        <v>3287</v>
      </c>
      <c r="E2728" s="123">
        <v>45.03</v>
      </c>
      <c r="F2728" s="20">
        <v>92.93</v>
      </c>
      <c r="G2728" s="20">
        <f t="shared" si="42"/>
        <v>4184.6400000000003</v>
      </c>
    </row>
    <row r="2729" spans="2:7" ht="42.75" outlineLevel="1" x14ac:dyDescent="0.25">
      <c r="B2729" s="90" t="s">
        <v>747</v>
      </c>
      <c r="C2729" s="94" t="s">
        <v>6103</v>
      </c>
      <c r="D2729" s="93" t="s">
        <v>3288</v>
      </c>
      <c r="E2729" s="123">
        <v>2016</v>
      </c>
      <c r="F2729" s="20">
        <v>261.48</v>
      </c>
      <c r="G2729" s="20">
        <f t="shared" si="42"/>
        <v>527143.68000000005</v>
      </c>
    </row>
    <row r="2730" spans="2:7" ht="28.5" outlineLevel="1" x14ac:dyDescent="0.25">
      <c r="B2730" s="90" t="s">
        <v>748</v>
      </c>
      <c r="C2730" s="94" t="s">
        <v>6104</v>
      </c>
      <c r="D2730" s="23" t="s">
        <v>2757</v>
      </c>
      <c r="E2730" s="123">
        <v>45</v>
      </c>
      <c r="F2730" s="20">
        <v>21420.09</v>
      </c>
      <c r="G2730" s="20">
        <f t="shared" si="42"/>
        <v>963904.05</v>
      </c>
    </row>
    <row r="2731" spans="2:7" ht="28.5" outlineLevel="1" x14ac:dyDescent="0.25">
      <c r="B2731" s="90" t="s">
        <v>749</v>
      </c>
      <c r="C2731" s="94" t="s">
        <v>6105</v>
      </c>
      <c r="D2731" s="23" t="s">
        <v>2757</v>
      </c>
      <c r="E2731" s="123">
        <v>45</v>
      </c>
      <c r="F2731" s="20">
        <v>49847.73</v>
      </c>
      <c r="G2731" s="20">
        <f t="shared" si="42"/>
        <v>2243147.85</v>
      </c>
    </row>
    <row r="2732" spans="2:7" ht="28.5" outlineLevel="1" x14ac:dyDescent="0.25">
      <c r="B2732" s="90" t="s">
        <v>750</v>
      </c>
      <c r="C2732" s="94" t="s">
        <v>6106</v>
      </c>
      <c r="D2732" s="23" t="s">
        <v>2757</v>
      </c>
      <c r="E2732" s="123">
        <v>1</v>
      </c>
      <c r="F2732" s="20">
        <v>475386.26</v>
      </c>
      <c r="G2732" s="20">
        <f t="shared" si="42"/>
        <v>475386.26</v>
      </c>
    </row>
    <row r="2733" spans="2:7" ht="28.5" outlineLevel="1" x14ac:dyDescent="0.25">
      <c r="B2733" s="90" t="s">
        <v>751</v>
      </c>
      <c r="C2733" s="94" t="s">
        <v>6107</v>
      </c>
      <c r="D2733" s="23" t="s">
        <v>2757</v>
      </c>
      <c r="E2733" s="123">
        <v>3</v>
      </c>
      <c r="F2733" s="20">
        <v>38020.720000000001</v>
      </c>
      <c r="G2733" s="20">
        <f t="shared" si="42"/>
        <v>114062.16</v>
      </c>
    </row>
    <row r="2734" spans="2:7" ht="28.5" outlineLevel="1" x14ac:dyDescent="0.25">
      <c r="B2734" s="90" t="s">
        <v>752</v>
      </c>
      <c r="C2734" s="94" t="s">
        <v>6108</v>
      </c>
      <c r="D2734" s="23" t="s">
        <v>2757</v>
      </c>
      <c r="E2734" s="123">
        <v>1</v>
      </c>
      <c r="F2734" s="20">
        <v>36590.69</v>
      </c>
      <c r="G2734" s="20">
        <f t="shared" si="42"/>
        <v>36590.69</v>
      </c>
    </row>
    <row r="2735" spans="2:7" ht="28.5" outlineLevel="1" x14ac:dyDescent="0.25">
      <c r="B2735" s="90" t="s">
        <v>753</v>
      </c>
      <c r="C2735" s="94" t="s">
        <v>6109</v>
      </c>
      <c r="D2735" s="93" t="s">
        <v>3288</v>
      </c>
      <c r="E2735" s="123">
        <v>15</v>
      </c>
      <c r="F2735" s="20">
        <v>1890.64</v>
      </c>
      <c r="G2735" s="20">
        <f t="shared" si="42"/>
        <v>28359.599999999999</v>
      </c>
    </row>
    <row r="2736" spans="2:7" ht="28.5" outlineLevel="1" x14ac:dyDescent="0.25">
      <c r="B2736" s="90" t="s">
        <v>754</v>
      </c>
      <c r="C2736" s="94" t="s">
        <v>6110</v>
      </c>
      <c r="D2736" s="93" t="s">
        <v>3288</v>
      </c>
      <c r="E2736" s="123">
        <v>1940</v>
      </c>
      <c r="F2736" s="20">
        <v>1797.74</v>
      </c>
      <c r="G2736" s="20">
        <f t="shared" si="42"/>
        <v>3487615.6</v>
      </c>
    </row>
    <row r="2737" spans="2:7" ht="28.5" outlineLevel="1" x14ac:dyDescent="0.25">
      <c r="B2737" s="90" t="s">
        <v>755</v>
      </c>
      <c r="C2737" s="94" t="s">
        <v>6111</v>
      </c>
      <c r="D2737" s="93" t="s">
        <v>3288</v>
      </c>
      <c r="E2737" s="123">
        <v>100</v>
      </c>
      <c r="F2737" s="20">
        <v>1504.03</v>
      </c>
      <c r="G2737" s="20">
        <f t="shared" si="42"/>
        <v>150403</v>
      </c>
    </row>
    <row r="2738" spans="2:7" ht="28.5" outlineLevel="1" x14ac:dyDescent="0.25">
      <c r="B2738" s="90" t="s">
        <v>756</v>
      </c>
      <c r="C2738" s="94" t="s">
        <v>6112</v>
      </c>
      <c r="D2738" s="93" t="s">
        <v>3288</v>
      </c>
      <c r="E2738" s="123">
        <v>40</v>
      </c>
      <c r="F2738" s="20">
        <v>808.55</v>
      </c>
      <c r="G2738" s="20">
        <f t="shared" si="42"/>
        <v>32342</v>
      </c>
    </row>
    <row r="2739" spans="2:7" ht="28.5" outlineLevel="1" x14ac:dyDescent="0.25">
      <c r="B2739" s="90" t="s">
        <v>757</v>
      </c>
      <c r="C2739" s="94" t="s">
        <v>6113</v>
      </c>
      <c r="D2739" s="93" t="s">
        <v>3288</v>
      </c>
      <c r="E2739" s="123">
        <v>225</v>
      </c>
      <c r="F2739" s="20">
        <v>451.07</v>
      </c>
      <c r="G2739" s="20">
        <f t="shared" si="42"/>
        <v>101490.75</v>
      </c>
    </row>
    <row r="2740" spans="2:7" ht="28.5" outlineLevel="1" x14ac:dyDescent="0.25">
      <c r="B2740" s="90" t="s">
        <v>758</v>
      </c>
      <c r="C2740" s="94" t="s">
        <v>6114</v>
      </c>
      <c r="D2740" s="93" t="s">
        <v>3288</v>
      </c>
      <c r="E2740" s="123">
        <v>225</v>
      </c>
      <c r="F2740" s="20">
        <v>72.31</v>
      </c>
      <c r="G2740" s="20">
        <f t="shared" si="42"/>
        <v>16269.75</v>
      </c>
    </row>
    <row r="2741" spans="2:7" ht="28.5" outlineLevel="1" x14ac:dyDescent="0.25">
      <c r="B2741" s="90" t="s">
        <v>759</v>
      </c>
      <c r="C2741" s="94" t="s">
        <v>6115</v>
      </c>
      <c r="D2741" s="93" t="s">
        <v>3288</v>
      </c>
      <c r="E2741" s="123">
        <v>1350</v>
      </c>
      <c r="F2741" s="20">
        <v>78.58</v>
      </c>
      <c r="G2741" s="20">
        <f t="shared" si="42"/>
        <v>106083</v>
      </c>
    </row>
    <row r="2742" spans="2:7" outlineLevel="1" x14ac:dyDescent="0.25">
      <c r="B2742" s="90" t="s">
        <v>760</v>
      </c>
      <c r="C2742" s="94" t="s">
        <v>6116</v>
      </c>
      <c r="D2742" s="23" t="s">
        <v>2757</v>
      </c>
      <c r="E2742" s="123">
        <v>51</v>
      </c>
      <c r="F2742" s="20">
        <v>6237.26</v>
      </c>
      <c r="G2742" s="20">
        <f t="shared" si="42"/>
        <v>318100.26</v>
      </c>
    </row>
    <row r="2743" spans="2:7" ht="28.5" outlineLevel="1" x14ac:dyDescent="0.25">
      <c r="B2743" s="90" t="s">
        <v>283</v>
      </c>
      <c r="C2743" s="94" t="s">
        <v>6117</v>
      </c>
      <c r="D2743" s="23" t="s">
        <v>2757</v>
      </c>
      <c r="E2743" s="123">
        <v>45</v>
      </c>
      <c r="F2743" s="20">
        <v>3124.84</v>
      </c>
      <c r="G2743" s="20">
        <f t="shared" si="42"/>
        <v>140617.79999999999</v>
      </c>
    </row>
    <row r="2744" spans="2:7" ht="28.5" outlineLevel="1" x14ac:dyDescent="0.25">
      <c r="B2744" s="90" t="s">
        <v>284</v>
      </c>
      <c r="C2744" s="94" t="s">
        <v>6118</v>
      </c>
      <c r="D2744" s="23" t="s">
        <v>2757</v>
      </c>
      <c r="E2744" s="123">
        <v>45</v>
      </c>
      <c r="F2744" s="20">
        <v>12075.32</v>
      </c>
      <c r="G2744" s="20">
        <f t="shared" si="42"/>
        <v>543389.4</v>
      </c>
    </row>
    <row r="2745" spans="2:7" ht="28.5" outlineLevel="1" x14ac:dyDescent="0.25">
      <c r="B2745" s="90" t="s">
        <v>285</v>
      </c>
      <c r="C2745" s="94" t="s">
        <v>6119</v>
      </c>
      <c r="D2745" s="23" t="s">
        <v>2757</v>
      </c>
      <c r="E2745" s="123">
        <v>90</v>
      </c>
      <c r="F2745" s="20">
        <v>44232.06</v>
      </c>
      <c r="G2745" s="20">
        <f t="shared" si="42"/>
        <v>3980885.4</v>
      </c>
    </row>
    <row r="2746" spans="2:7" ht="28.5" outlineLevel="1" x14ac:dyDescent="0.25">
      <c r="B2746" s="90" t="s">
        <v>3905</v>
      </c>
      <c r="C2746" s="94" t="s">
        <v>6120</v>
      </c>
      <c r="D2746" s="90" t="s">
        <v>2646</v>
      </c>
      <c r="E2746" s="123">
        <v>1</v>
      </c>
      <c r="F2746" s="20">
        <v>426241.89</v>
      </c>
      <c r="G2746" s="20">
        <f t="shared" ref="G2746:G2809" si="43">E2746*F2746</f>
        <v>426241.89</v>
      </c>
    </row>
    <row r="2747" spans="2:7" outlineLevel="1" x14ac:dyDescent="0.25">
      <c r="B2747" s="90" t="s">
        <v>286</v>
      </c>
      <c r="C2747" s="103" t="s">
        <v>264</v>
      </c>
      <c r="D2747" s="90"/>
      <c r="E2747" s="123"/>
      <c r="F2747" s="90"/>
      <c r="G2747" s="20">
        <f t="shared" si="43"/>
        <v>0</v>
      </c>
    </row>
    <row r="2748" spans="2:7" ht="28.5" outlineLevel="1" x14ac:dyDescent="0.25">
      <c r="B2748" s="90" t="s">
        <v>287</v>
      </c>
      <c r="C2748" s="94" t="s">
        <v>6121</v>
      </c>
      <c r="D2748" s="23" t="s">
        <v>3287</v>
      </c>
      <c r="E2748" s="123">
        <v>294.89999999999998</v>
      </c>
      <c r="F2748" s="20">
        <v>92.73</v>
      </c>
      <c r="G2748" s="20">
        <f t="shared" si="43"/>
        <v>27346.080000000002</v>
      </c>
    </row>
    <row r="2749" spans="2:7" ht="42.75" outlineLevel="1" x14ac:dyDescent="0.25">
      <c r="B2749" s="90" t="s">
        <v>288</v>
      </c>
      <c r="C2749" s="94" t="s">
        <v>6122</v>
      </c>
      <c r="D2749" s="93" t="s">
        <v>3288</v>
      </c>
      <c r="E2749" s="123">
        <v>3278</v>
      </c>
      <c r="F2749" s="20">
        <v>257.11</v>
      </c>
      <c r="G2749" s="20">
        <f t="shared" si="43"/>
        <v>842806.58</v>
      </c>
    </row>
    <row r="2750" spans="2:7" ht="28.5" outlineLevel="1" x14ac:dyDescent="0.25">
      <c r="B2750" s="90" t="s">
        <v>289</v>
      </c>
      <c r="C2750" s="94" t="s">
        <v>6123</v>
      </c>
      <c r="D2750" s="23" t="s">
        <v>2757</v>
      </c>
      <c r="E2750" s="123">
        <v>45</v>
      </c>
      <c r="F2750" s="20">
        <v>21047.24</v>
      </c>
      <c r="G2750" s="20">
        <f t="shared" si="43"/>
        <v>947125.8</v>
      </c>
    </row>
    <row r="2751" spans="2:7" ht="28.5" outlineLevel="1" x14ac:dyDescent="0.25">
      <c r="B2751" s="90" t="s">
        <v>290</v>
      </c>
      <c r="C2751" s="94" t="s">
        <v>6124</v>
      </c>
      <c r="D2751" s="23" t="s">
        <v>2757</v>
      </c>
      <c r="E2751" s="123">
        <v>45</v>
      </c>
      <c r="F2751" s="20">
        <v>49847.360000000001</v>
      </c>
      <c r="G2751" s="20">
        <f t="shared" si="43"/>
        <v>2243131.2000000002</v>
      </c>
    </row>
    <row r="2752" spans="2:7" ht="28.5" outlineLevel="1" x14ac:dyDescent="0.25">
      <c r="B2752" s="90" t="s">
        <v>291</v>
      </c>
      <c r="C2752" s="94" t="s">
        <v>6125</v>
      </c>
      <c r="D2752" s="23" t="s">
        <v>2757</v>
      </c>
      <c r="E2752" s="123">
        <v>1</v>
      </c>
      <c r="F2752" s="20">
        <v>559742.39</v>
      </c>
      <c r="G2752" s="20">
        <f t="shared" si="43"/>
        <v>559742.39</v>
      </c>
    </row>
    <row r="2753" spans="2:7" ht="28.5" outlineLevel="1" x14ac:dyDescent="0.25">
      <c r="B2753" s="90" t="s">
        <v>1125</v>
      </c>
      <c r="C2753" s="94" t="s">
        <v>6126</v>
      </c>
      <c r="D2753" s="23" t="s">
        <v>2757</v>
      </c>
      <c r="E2753" s="123">
        <v>3</v>
      </c>
      <c r="F2753" s="20">
        <v>39525.589999999997</v>
      </c>
      <c r="G2753" s="20">
        <f t="shared" si="43"/>
        <v>118576.77</v>
      </c>
    </row>
    <row r="2754" spans="2:7" ht="28.5" outlineLevel="1" x14ac:dyDescent="0.25">
      <c r="B2754" s="90" t="s">
        <v>1126</v>
      </c>
      <c r="C2754" s="94" t="s">
        <v>6127</v>
      </c>
      <c r="D2754" s="23" t="s">
        <v>2757</v>
      </c>
      <c r="E2754" s="123">
        <v>2</v>
      </c>
      <c r="F2754" s="20">
        <v>42290.05</v>
      </c>
      <c r="G2754" s="20">
        <f t="shared" si="43"/>
        <v>84580.1</v>
      </c>
    </row>
    <row r="2755" spans="2:7" ht="28.5" outlineLevel="1" x14ac:dyDescent="0.25">
      <c r="B2755" s="90" t="s">
        <v>1127</v>
      </c>
      <c r="C2755" s="94" t="s">
        <v>6128</v>
      </c>
      <c r="D2755" s="23" t="s">
        <v>2757</v>
      </c>
      <c r="E2755" s="123">
        <v>1</v>
      </c>
      <c r="F2755" s="20">
        <v>39982.870000000003</v>
      </c>
      <c r="G2755" s="20">
        <f t="shared" si="43"/>
        <v>39982.870000000003</v>
      </c>
    </row>
    <row r="2756" spans="2:7" ht="28.5" outlineLevel="1" x14ac:dyDescent="0.25">
      <c r="B2756" s="90" t="s">
        <v>1128</v>
      </c>
      <c r="C2756" s="94" t="s">
        <v>6129</v>
      </c>
      <c r="D2756" s="93" t="s">
        <v>3288</v>
      </c>
      <c r="E2756" s="123">
        <v>15</v>
      </c>
      <c r="F2756" s="20">
        <v>1890.64</v>
      </c>
      <c r="G2756" s="20">
        <f t="shared" si="43"/>
        <v>28359.599999999999</v>
      </c>
    </row>
    <row r="2757" spans="2:7" ht="28.5" outlineLevel="1" x14ac:dyDescent="0.25">
      <c r="B2757" s="90" t="s">
        <v>1129</v>
      </c>
      <c r="C2757" s="94" t="s">
        <v>6130</v>
      </c>
      <c r="D2757" s="93" t="s">
        <v>3288</v>
      </c>
      <c r="E2757" s="123">
        <v>2885</v>
      </c>
      <c r="F2757" s="20">
        <v>1787.76</v>
      </c>
      <c r="G2757" s="20">
        <f t="shared" si="43"/>
        <v>5157687.5999999996</v>
      </c>
    </row>
    <row r="2758" spans="2:7" ht="28.5" outlineLevel="1" x14ac:dyDescent="0.25">
      <c r="B2758" s="90" t="s">
        <v>1130</v>
      </c>
      <c r="C2758" s="94" t="s">
        <v>6131</v>
      </c>
      <c r="D2758" s="93" t="s">
        <v>3288</v>
      </c>
      <c r="E2758" s="123">
        <v>225</v>
      </c>
      <c r="F2758" s="20">
        <v>451.07</v>
      </c>
      <c r="G2758" s="20">
        <f t="shared" si="43"/>
        <v>101490.75</v>
      </c>
    </row>
    <row r="2759" spans="2:7" ht="28.5" outlineLevel="1" x14ac:dyDescent="0.25">
      <c r="B2759" s="90" t="s">
        <v>1131</v>
      </c>
      <c r="C2759" s="94" t="s">
        <v>6132</v>
      </c>
      <c r="D2759" s="93" t="s">
        <v>3288</v>
      </c>
      <c r="E2759" s="123">
        <v>225</v>
      </c>
      <c r="F2759" s="20">
        <v>72.31</v>
      </c>
      <c r="G2759" s="20">
        <f t="shared" si="43"/>
        <v>16269.75</v>
      </c>
    </row>
    <row r="2760" spans="2:7" ht="28.5" outlineLevel="1" x14ac:dyDescent="0.25">
      <c r="B2760" s="90" t="s">
        <v>1132</v>
      </c>
      <c r="C2760" s="94" t="s">
        <v>6133</v>
      </c>
      <c r="D2760" s="93" t="s">
        <v>3288</v>
      </c>
      <c r="E2760" s="123">
        <v>450</v>
      </c>
      <c r="F2760" s="20">
        <v>1499.25</v>
      </c>
      <c r="G2760" s="20">
        <f t="shared" si="43"/>
        <v>674662.5</v>
      </c>
    </row>
    <row r="2761" spans="2:7" ht="28.5" outlineLevel="1" x14ac:dyDescent="0.25">
      <c r="B2761" s="90" t="s">
        <v>1133</v>
      </c>
      <c r="C2761" s="94" t="s">
        <v>6134</v>
      </c>
      <c r="D2761" s="93" t="s">
        <v>3288</v>
      </c>
      <c r="E2761" s="123">
        <v>150</v>
      </c>
      <c r="F2761" s="20">
        <v>256.19</v>
      </c>
      <c r="G2761" s="20">
        <f t="shared" si="43"/>
        <v>38428.5</v>
      </c>
    </row>
    <row r="2762" spans="2:7" ht="28.5" outlineLevel="1" x14ac:dyDescent="0.25">
      <c r="B2762" s="90" t="s">
        <v>1134</v>
      </c>
      <c r="C2762" s="94" t="s">
        <v>6135</v>
      </c>
      <c r="D2762" s="93" t="s">
        <v>3288</v>
      </c>
      <c r="E2762" s="123">
        <v>1350</v>
      </c>
      <c r="F2762" s="20">
        <v>78.58</v>
      </c>
      <c r="G2762" s="20">
        <f t="shared" si="43"/>
        <v>106083</v>
      </c>
    </row>
    <row r="2763" spans="2:7" ht="28.5" outlineLevel="1" x14ac:dyDescent="0.25">
      <c r="B2763" s="90" t="s">
        <v>1135</v>
      </c>
      <c r="C2763" s="94" t="s">
        <v>6136</v>
      </c>
      <c r="D2763" s="23" t="s">
        <v>2757</v>
      </c>
      <c r="E2763" s="123">
        <v>52</v>
      </c>
      <c r="F2763" s="20">
        <v>5222.42</v>
      </c>
      <c r="G2763" s="20">
        <f t="shared" si="43"/>
        <v>271565.84000000003</v>
      </c>
    </row>
    <row r="2764" spans="2:7" ht="28.5" outlineLevel="1" x14ac:dyDescent="0.25">
      <c r="B2764" s="90" t="s">
        <v>1136</v>
      </c>
      <c r="C2764" s="94" t="s">
        <v>6137</v>
      </c>
      <c r="D2764" s="23" t="s">
        <v>2757</v>
      </c>
      <c r="E2764" s="123">
        <v>45</v>
      </c>
      <c r="F2764" s="20">
        <v>4053.25</v>
      </c>
      <c r="G2764" s="20">
        <f t="shared" si="43"/>
        <v>182396.25</v>
      </c>
    </row>
    <row r="2765" spans="2:7" ht="28.5" outlineLevel="1" x14ac:dyDescent="0.25">
      <c r="B2765" s="90" t="s">
        <v>1137</v>
      </c>
      <c r="C2765" s="94" t="s">
        <v>6138</v>
      </c>
      <c r="D2765" s="23" t="s">
        <v>2757</v>
      </c>
      <c r="E2765" s="123">
        <v>45</v>
      </c>
      <c r="F2765" s="20">
        <v>12240.31</v>
      </c>
      <c r="G2765" s="20">
        <f t="shared" si="43"/>
        <v>550813.94999999995</v>
      </c>
    </row>
    <row r="2766" spans="2:7" ht="28.5" outlineLevel="1" x14ac:dyDescent="0.25">
      <c r="B2766" s="90" t="s">
        <v>1138</v>
      </c>
      <c r="C2766" s="94" t="s">
        <v>6139</v>
      </c>
      <c r="D2766" s="23" t="s">
        <v>2757</v>
      </c>
      <c r="E2766" s="123">
        <v>90</v>
      </c>
      <c r="F2766" s="20">
        <v>47096.94</v>
      </c>
      <c r="G2766" s="20">
        <f t="shared" si="43"/>
        <v>4238724.5999999996</v>
      </c>
    </row>
    <row r="2767" spans="2:7" ht="28.5" outlineLevel="1" x14ac:dyDescent="0.25">
      <c r="B2767" s="90" t="s">
        <v>3906</v>
      </c>
      <c r="C2767" s="94" t="s">
        <v>6140</v>
      </c>
      <c r="D2767" s="90" t="s">
        <v>2646</v>
      </c>
      <c r="E2767" s="123">
        <v>1</v>
      </c>
      <c r="F2767" s="20">
        <v>457710.99</v>
      </c>
      <c r="G2767" s="20">
        <f t="shared" si="43"/>
        <v>457710.99</v>
      </c>
    </row>
    <row r="2768" spans="2:7" outlineLevel="1" x14ac:dyDescent="0.25">
      <c r="B2768" s="90" t="s">
        <v>1139</v>
      </c>
      <c r="C2768" s="103" t="s">
        <v>265</v>
      </c>
      <c r="D2768" s="90"/>
      <c r="E2768" s="123"/>
      <c r="F2768" s="90"/>
      <c r="G2768" s="20">
        <f t="shared" si="43"/>
        <v>0</v>
      </c>
    </row>
    <row r="2769" spans="2:7" ht="28.5" outlineLevel="1" x14ac:dyDescent="0.25">
      <c r="B2769" s="90" t="s">
        <v>1140</v>
      </c>
      <c r="C2769" s="94" t="s">
        <v>6141</v>
      </c>
      <c r="D2769" s="23" t="s">
        <v>3287</v>
      </c>
      <c r="E2769" s="123">
        <v>39.729999999999997</v>
      </c>
      <c r="F2769" s="20">
        <v>92.29</v>
      </c>
      <c r="G2769" s="20">
        <f t="shared" si="43"/>
        <v>3666.68</v>
      </c>
    </row>
    <row r="2770" spans="2:7" ht="42.75" outlineLevel="1" x14ac:dyDescent="0.25">
      <c r="B2770" s="90" t="s">
        <v>1141</v>
      </c>
      <c r="C2770" s="94" t="s">
        <v>6142</v>
      </c>
      <c r="D2770" s="93" t="s">
        <v>3288</v>
      </c>
      <c r="E2770" s="123">
        <v>1962</v>
      </c>
      <c r="F2770" s="20">
        <v>262.57</v>
      </c>
      <c r="G2770" s="20">
        <f t="shared" si="43"/>
        <v>515162.34</v>
      </c>
    </row>
    <row r="2771" spans="2:7" ht="28.5" outlineLevel="1" x14ac:dyDescent="0.25">
      <c r="B2771" s="90" t="s">
        <v>1142</v>
      </c>
      <c r="C2771" s="94" t="s">
        <v>6143</v>
      </c>
      <c r="D2771" s="23" t="s">
        <v>2757</v>
      </c>
      <c r="E2771" s="123">
        <v>43</v>
      </c>
      <c r="F2771" s="20">
        <v>21871.11</v>
      </c>
      <c r="G2771" s="20">
        <f t="shared" si="43"/>
        <v>940457.73</v>
      </c>
    </row>
    <row r="2772" spans="2:7" ht="28.5" outlineLevel="1" x14ac:dyDescent="0.25">
      <c r="B2772" s="90" t="s">
        <v>1143</v>
      </c>
      <c r="C2772" s="94" t="s">
        <v>6144</v>
      </c>
      <c r="D2772" s="23" t="s">
        <v>2757</v>
      </c>
      <c r="E2772" s="123">
        <v>43</v>
      </c>
      <c r="F2772" s="20">
        <v>49846.96</v>
      </c>
      <c r="G2772" s="20">
        <f t="shared" si="43"/>
        <v>2143419.2799999998</v>
      </c>
    </row>
    <row r="2773" spans="2:7" ht="28.5" outlineLevel="1" x14ac:dyDescent="0.25">
      <c r="B2773" s="90" t="s">
        <v>1144</v>
      </c>
      <c r="C2773" s="94" t="s">
        <v>6145</v>
      </c>
      <c r="D2773" s="23" t="s">
        <v>2757</v>
      </c>
      <c r="E2773" s="123">
        <v>1</v>
      </c>
      <c r="F2773" s="20">
        <v>475324.23</v>
      </c>
      <c r="G2773" s="20">
        <f t="shared" si="43"/>
        <v>475324.23</v>
      </c>
    </row>
    <row r="2774" spans="2:7" ht="28.5" outlineLevel="1" x14ac:dyDescent="0.25">
      <c r="B2774" s="90" t="s">
        <v>1145</v>
      </c>
      <c r="C2774" s="94" t="s">
        <v>6146</v>
      </c>
      <c r="D2774" s="23" t="s">
        <v>2757</v>
      </c>
      <c r="E2774" s="123">
        <v>1</v>
      </c>
      <c r="F2774" s="20">
        <v>38569.449999999997</v>
      </c>
      <c r="G2774" s="20">
        <f t="shared" si="43"/>
        <v>38569.449999999997</v>
      </c>
    </row>
    <row r="2775" spans="2:7" ht="28.5" outlineLevel="1" x14ac:dyDescent="0.25">
      <c r="B2775" s="90" t="s">
        <v>1146</v>
      </c>
      <c r="C2775" s="94" t="s">
        <v>6147</v>
      </c>
      <c r="D2775" s="23" t="s">
        <v>2757</v>
      </c>
      <c r="E2775" s="123">
        <v>1</v>
      </c>
      <c r="F2775" s="20">
        <v>37106.160000000003</v>
      </c>
      <c r="G2775" s="20">
        <f t="shared" si="43"/>
        <v>37106.160000000003</v>
      </c>
    </row>
    <row r="2776" spans="2:7" ht="28.5" outlineLevel="1" x14ac:dyDescent="0.25">
      <c r="B2776" s="90" t="s">
        <v>1147</v>
      </c>
      <c r="C2776" s="94" t="s">
        <v>6148</v>
      </c>
      <c r="D2776" s="93" t="s">
        <v>3288</v>
      </c>
      <c r="E2776" s="123">
        <v>15</v>
      </c>
      <c r="F2776" s="20">
        <v>1890.64</v>
      </c>
      <c r="G2776" s="20">
        <f t="shared" si="43"/>
        <v>28359.599999999999</v>
      </c>
    </row>
    <row r="2777" spans="2:7" ht="28.5" outlineLevel="1" x14ac:dyDescent="0.25">
      <c r="B2777" s="90" t="s">
        <v>1148</v>
      </c>
      <c r="C2777" s="94" t="s">
        <v>6149</v>
      </c>
      <c r="D2777" s="93" t="s">
        <v>3288</v>
      </c>
      <c r="E2777" s="123">
        <v>1940</v>
      </c>
      <c r="F2777" s="20">
        <v>1798.5</v>
      </c>
      <c r="G2777" s="20">
        <f t="shared" si="43"/>
        <v>3489090</v>
      </c>
    </row>
    <row r="2778" spans="2:7" ht="28.5" outlineLevel="1" x14ac:dyDescent="0.25">
      <c r="B2778" s="90" t="s">
        <v>1149</v>
      </c>
      <c r="C2778" s="94" t="s">
        <v>6150</v>
      </c>
      <c r="D2778" s="93" t="s">
        <v>3288</v>
      </c>
      <c r="E2778" s="123">
        <v>215</v>
      </c>
      <c r="F2778" s="20">
        <v>451.09</v>
      </c>
      <c r="G2778" s="20">
        <f t="shared" si="43"/>
        <v>96984.35</v>
      </c>
    </row>
    <row r="2779" spans="2:7" ht="28.5" outlineLevel="1" x14ac:dyDescent="0.25">
      <c r="B2779" s="90" t="s">
        <v>1150</v>
      </c>
      <c r="C2779" s="94" t="s">
        <v>6151</v>
      </c>
      <c r="D2779" s="93" t="s">
        <v>3288</v>
      </c>
      <c r="E2779" s="123">
        <v>215</v>
      </c>
      <c r="F2779" s="20">
        <v>72.349999999999994</v>
      </c>
      <c r="G2779" s="20">
        <f t="shared" si="43"/>
        <v>15555.25</v>
      </c>
    </row>
    <row r="2780" spans="2:7" ht="28.5" outlineLevel="1" x14ac:dyDescent="0.25">
      <c r="B2780" s="90" t="s">
        <v>1151</v>
      </c>
      <c r="C2780" s="94" t="s">
        <v>6152</v>
      </c>
      <c r="D2780" s="93" t="s">
        <v>3288</v>
      </c>
      <c r="E2780" s="123">
        <v>1290</v>
      </c>
      <c r="F2780" s="20">
        <v>78.58</v>
      </c>
      <c r="G2780" s="20">
        <f t="shared" si="43"/>
        <v>101368.2</v>
      </c>
    </row>
    <row r="2781" spans="2:7" ht="28.5" outlineLevel="1" x14ac:dyDescent="0.25">
      <c r="B2781" s="90" t="s">
        <v>1152</v>
      </c>
      <c r="C2781" s="94" t="s">
        <v>6153</v>
      </c>
      <c r="D2781" s="23" t="s">
        <v>2757</v>
      </c>
      <c r="E2781" s="123">
        <v>47</v>
      </c>
      <c r="F2781" s="20">
        <v>6296.31</v>
      </c>
      <c r="G2781" s="20">
        <f t="shared" si="43"/>
        <v>295926.57</v>
      </c>
    </row>
    <row r="2782" spans="2:7" ht="28.5" outlineLevel="1" x14ac:dyDescent="0.25">
      <c r="B2782" s="90" t="s">
        <v>1153</v>
      </c>
      <c r="C2782" s="94" t="s">
        <v>6154</v>
      </c>
      <c r="D2782" s="23" t="s">
        <v>2757</v>
      </c>
      <c r="E2782" s="123">
        <v>43</v>
      </c>
      <c r="F2782" s="20">
        <v>2937.03</v>
      </c>
      <c r="G2782" s="20">
        <f t="shared" si="43"/>
        <v>126292.29</v>
      </c>
    </row>
    <row r="2783" spans="2:7" ht="28.5" outlineLevel="1" x14ac:dyDescent="0.25">
      <c r="B2783" s="90" t="s">
        <v>1154</v>
      </c>
      <c r="C2783" s="94" t="s">
        <v>6155</v>
      </c>
      <c r="D2783" s="23" t="s">
        <v>2757</v>
      </c>
      <c r="E2783" s="123">
        <v>43</v>
      </c>
      <c r="F2783" s="20">
        <v>11910.35</v>
      </c>
      <c r="G2783" s="20">
        <f t="shared" si="43"/>
        <v>512145.05</v>
      </c>
    </row>
    <row r="2784" spans="2:7" ht="28.5" outlineLevel="1" x14ac:dyDescent="0.25">
      <c r="B2784" s="90" t="s">
        <v>1155</v>
      </c>
      <c r="C2784" s="94" t="s">
        <v>6156</v>
      </c>
      <c r="D2784" s="23" t="s">
        <v>2757</v>
      </c>
      <c r="E2784" s="123">
        <v>86</v>
      </c>
      <c r="F2784" s="20">
        <v>44231.99</v>
      </c>
      <c r="G2784" s="20">
        <f t="shared" si="43"/>
        <v>3803951.14</v>
      </c>
    </row>
    <row r="2785" spans="2:7" ht="28.5" outlineLevel="1" x14ac:dyDescent="0.25">
      <c r="B2785" s="90" t="s">
        <v>3907</v>
      </c>
      <c r="C2785" s="94" t="s">
        <v>6157</v>
      </c>
      <c r="D2785" s="90" t="s">
        <v>2646</v>
      </c>
      <c r="E2785" s="123">
        <v>1</v>
      </c>
      <c r="F2785" s="20">
        <v>411798.99</v>
      </c>
      <c r="G2785" s="20">
        <f t="shared" si="43"/>
        <v>411798.99</v>
      </c>
    </row>
    <row r="2786" spans="2:7" outlineLevel="1" x14ac:dyDescent="0.25">
      <c r="B2786" s="90" t="s">
        <v>1156</v>
      </c>
      <c r="C2786" s="103" t="s">
        <v>266</v>
      </c>
      <c r="D2786" s="90"/>
      <c r="E2786" s="123"/>
      <c r="F2786" s="90"/>
      <c r="G2786" s="20">
        <f t="shared" si="43"/>
        <v>0</v>
      </c>
    </row>
    <row r="2787" spans="2:7" ht="28.5" outlineLevel="1" x14ac:dyDescent="0.25">
      <c r="B2787" s="90" t="s">
        <v>1157</v>
      </c>
      <c r="C2787" s="94" t="s">
        <v>6158</v>
      </c>
      <c r="D2787" s="23" t="s">
        <v>3287</v>
      </c>
      <c r="E2787" s="123">
        <v>39.729999999999997</v>
      </c>
      <c r="F2787" s="20">
        <v>92.29</v>
      </c>
      <c r="G2787" s="20">
        <f t="shared" si="43"/>
        <v>3666.68</v>
      </c>
    </row>
    <row r="2788" spans="2:7" ht="42.75" outlineLevel="1" x14ac:dyDescent="0.25">
      <c r="B2788" s="90" t="s">
        <v>1158</v>
      </c>
      <c r="C2788" s="94" t="s">
        <v>6159</v>
      </c>
      <c r="D2788" s="93" t="s">
        <v>3288</v>
      </c>
      <c r="E2788" s="123">
        <v>2022</v>
      </c>
      <c r="F2788" s="20">
        <v>262.48</v>
      </c>
      <c r="G2788" s="20">
        <f t="shared" si="43"/>
        <v>530734.56000000006</v>
      </c>
    </row>
    <row r="2789" spans="2:7" ht="28.5" outlineLevel="1" x14ac:dyDescent="0.25">
      <c r="B2789" s="90" t="s">
        <v>1159</v>
      </c>
      <c r="C2789" s="94" t="s">
        <v>6160</v>
      </c>
      <c r="D2789" s="23" t="s">
        <v>2757</v>
      </c>
      <c r="E2789" s="123">
        <v>44</v>
      </c>
      <c r="F2789" s="20">
        <v>21872.89</v>
      </c>
      <c r="G2789" s="20">
        <f t="shared" si="43"/>
        <v>962407.16</v>
      </c>
    </row>
    <row r="2790" spans="2:7" ht="28.5" outlineLevel="1" x14ac:dyDescent="0.25">
      <c r="B2790" s="90" t="s">
        <v>1160</v>
      </c>
      <c r="C2790" s="94" t="s">
        <v>6161</v>
      </c>
      <c r="D2790" s="23" t="s">
        <v>2757</v>
      </c>
      <c r="E2790" s="123">
        <v>44</v>
      </c>
      <c r="F2790" s="20">
        <v>49847.07</v>
      </c>
      <c r="G2790" s="20">
        <f t="shared" si="43"/>
        <v>2193271.08</v>
      </c>
    </row>
    <row r="2791" spans="2:7" ht="28.5" outlineLevel="1" x14ac:dyDescent="0.25">
      <c r="B2791" s="90" t="s">
        <v>1161</v>
      </c>
      <c r="C2791" s="94" t="s">
        <v>6162</v>
      </c>
      <c r="D2791" s="23" t="s">
        <v>2757</v>
      </c>
      <c r="E2791" s="123">
        <v>1</v>
      </c>
      <c r="F2791" s="20">
        <v>475333.39</v>
      </c>
      <c r="G2791" s="20">
        <f t="shared" si="43"/>
        <v>475333.39</v>
      </c>
    </row>
    <row r="2792" spans="2:7" ht="28.5" outlineLevel="1" x14ac:dyDescent="0.25">
      <c r="B2792" s="90" t="s">
        <v>1162</v>
      </c>
      <c r="C2792" s="94" t="s">
        <v>6163</v>
      </c>
      <c r="D2792" s="23" t="s">
        <v>2757</v>
      </c>
      <c r="E2792" s="123">
        <v>1</v>
      </c>
      <c r="F2792" s="20">
        <v>38552.83</v>
      </c>
      <c r="G2792" s="20">
        <f t="shared" si="43"/>
        <v>38552.83</v>
      </c>
    </row>
    <row r="2793" spans="2:7" ht="28.5" outlineLevel="1" x14ac:dyDescent="0.25">
      <c r="B2793" s="90" t="s">
        <v>1163</v>
      </c>
      <c r="C2793" s="94" t="s">
        <v>6164</v>
      </c>
      <c r="D2793" s="23" t="s">
        <v>2757</v>
      </c>
      <c r="E2793" s="123">
        <v>1</v>
      </c>
      <c r="F2793" s="20">
        <v>33871.94</v>
      </c>
      <c r="G2793" s="20">
        <f t="shared" si="43"/>
        <v>33871.94</v>
      </c>
    </row>
    <row r="2794" spans="2:7" ht="28.5" outlineLevel="1" x14ac:dyDescent="0.25">
      <c r="B2794" s="90" t="s">
        <v>1164</v>
      </c>
      <c r="C2794" s="94" t="s">
        <v>6165</v>
      </c>
      <c r="D2794" s="93" t="s">
        <v>3288</v>
      </c>
      <c r="E2794" s="123">
        <v>15</v>
      </c>
      <c r="F2794" s="20">
        <v>1890.64</v>
      </c>
      <c r="G2794" s="20">
        <f t="shared" si="43"/>
        <v>28359.599999999999</v>
      </c>
    </row>
    <row r="2795" spans="2:7" ht="28.5" outlineLevel="1" x14ac:dyDescent="0.25">
      <c r="B2795" s="90" t="s">
        <v>1165</v>
      </c>
      <c r="C2795" s="94" t="s">
        <v>6166</v>
      </c>
      <c r="D2795" s="93" t="s">
        <v>3288</v>
      </c>
      <c r="E2795" s="123">
        <v>2000</v>
      </c>
      <c r="F2795" s="20">
        <v>1798.68</v>
      </c>
      <c r="G2795" s="20">
        <f t="shared" si="43"/>
        <v>3597360</v>
      </c>
    </row>
    <row r="2796" spans="2:7" ht="28.5" outlineLevel="1" x14ac:dyDescent="0.25">
      <c r="B2796" s="90" t="s">
        <v>1166</v>
      </c>
      <c r="C2796" s="94" t="s">
        <v>6167</v>
      </c>
      <c r="D2796" s="93" t="s">
        <v>3288</v>
      </c>
      <c r="E2796" s="123">
        <v>220</v>
      </c>
      <c r="F2796" s="20">
        <v>451.08</v>
      </c>
      <c r="G2796" s="20">
        <f t="shared" si="43"/>
        <v>99237.6</v>
      </c>
    </row>
    <row r="2797" spans="2:7" ht="28.5" outlineLevel="1" x14ac:dyDescent="0.25">
      <c r="B2797" s="90" t="s">
        <v>1167</v>
      </c>
      <c r="C2797" s="94" t="s">
        <v>6168</v>
      </c>
      <c r="D2797" s="93" t="s">
        <v>3288</v>
      </c>
      <c r="E2797" s="123">
        <v>220</v>
      </c>
      <c r="F2797" s="20">
        <v>72.37</v>
      </c>
      <c r="G2797" s="20">
        <f t="shared" si="43"/>
        <v>15921.4</v>
      </c>
    </row>
    <row r="2798" spans="2:7" ht="28.5" outlineLevel="1" x14ac:dyDescent="0.25">
      <c r="B2798" s="90" t="s">
        <v>1168</v>
      </c>
      <c r="C2798" s="94" t="s">
        <v>6169</v>
      </c>
      <c r="D2798" s="93" t="s">
        <v>3288</v>
      </c>
      <c r="E2798" s="123">
        <v>1320</v>
      </c>
      <c r="F2798" s="20">
        <v>78.58</v>
      </c>
      <c r="G2798" s="20">
        <f t="shared" si="43"/>
        <v>103725.6</v>
      </c>
    </row>
    <row r="2799" spans="2:7" ht="28.5" outlineLevel="1" x14ac:dyDescent="0.25">
      <c r="B2799" s="90" t="s">
        <v>1169</v>
      </c>
      <c r="C2799" s="94" t="s">
        <v>6170</v>
      </c>
      <c r="D2799" s="23" t="s">
        <v>2757</v>
      </c>
      <c r="E2799" s="123">
        <v>48</v>
      </c>
      <c r="F2799" s="20">
        <v>6294.35</v>
      </c>
      <c r="G2799" s="20">
        <f t="shared" si="43"/>
        <v>302128.8</v>
      </c>
    </row>
    <row r="2800" spans="2:7" ht="28.5" outlineLevel="1" x14ac:dyDescent="0.25">
      <c r="B2800" s="90" t="s">
        <v>1170</v>
      </c>
      <c r="C2800" s="94" t="s">
        <v>6171</v>
      </c>
      <c r="D2800" s="23" t="s">
        <v>2757</v>
      </c>
      <c r="E2800" s="123">
        <v>44</v>
      </c>
      <c r="F2800" s="20">
        <v>2723.46</v>
      </c>
      <c r="G2800" s="20">
        <f t="shared" si="43"/>
        <v>119832.24</v>
      </c>
    </row>
    <row r="2801" spans="2:7" ht="28.5" outlineLevel="1" x14ac:dyDescent="0.25">
      <c r="B2801" s="90" t="s">
        <v>1171</v>
      </c>
      <c r="C2801" s="94" t="s">
        <v>6172</v>
      </c>
      <c r="D2801" s="23" t="s">
        <v>2757</v>
      </c>
      <c r="E2801" s="123">
        <v>44</v>
      </c>
      <c r="F2801" s="20">
        <v>11910.43</v>
      </c>
      <c r="G2801" s="20">
        <f t="shared" si="43"/>
        <v>524058.92</v>
      </c>
    </row>
    <row r="2802" spans="2:7" ht="28.5" outlineLevel="1" x14ac:dyDescent="0.25">
      <c r="B2802" s="90" t="s">
        <v>1172</v>
      </c>
      <c r="C2802" s="94" t="s">
        <v>6173</v>
      </c>
      <c r="D2802" s="23" t="s">
        <v>2757</v>
      </c>
      <c r="E2802" s="123">
        <v>88</v>
      </c>
      <c r="F2802" s="20">
        <v>44231.79</v>
      </c>
      <c r="G2802" s="20">
        <f t="shared" si="43"/>
        <v>3892397.52</v>
      </c>
    </row>
    <row r="2803" spans="2:7" ht="28.5" outlineLevel="1" x14ac:dyDescent="0.25">
      <c r="B2803" s="90" t="s">
        <v>3908</v>
      </c>
      <c r="C2803" s="94" t="s">
        <v>6174</v>
      </c>
      <c r="D2803" s="90" t="s">
        <v>2646</v>
      </c>
      <c r="E2803" s="123">
        <v>1</v>
      </c>
      <c r="F2803" s="20">
        <v>419079.15</v>
      </c>
      <c r="G2803" s="20">
        <f t="shared" si="43"/>
        <v>419079.15</v>
      </c>
    </row>
    <row r="2804" spans="2:7" outlineLevel="1" x14ac:dyDescent="0.25">
      <c r="B2804" s="90" t="s">
        <v>1173</v>
      </c>
      <c r="C2804" s="103" t="s">
        <v>267</v>
      </c>
      <c r="D2804" s="90"/>
      <c r="E2804" s="123"/>
      <c r="F2804" s="90"/>
      <c r="G2804" s="20">
        <f t="shared" si="43"/>
        <v>0</v>
      </c>
    </row>
    <row r="2805" spans="2:7" ht="28.5" outlineLevel="1" x14ac:dyDescent="0.25">
      <c r="B2805" s="90" t="s">
        <v>1174</v>
      </c>
      <c r="C2805" s="94" t="s">
        <v>6175</v>
      </c>
      <c r="D2805" s="23" t="s">
        <v>3287</v>
      </c>
      <c r="E2805" s="123">
        <v>36</v>
      </c>
      <c r="F2805" s="20">
        <v>92.61</v>
      </c>
      <c r="G2805" s="20">
        <f t="shared" si="43"/>
        <v>3333.96</v>
      </c>
    </row>
    <row r="2806" spans="2:7" ht="42.75" outlineLevel="1" x14ac:dyDescent="0.25">
      <c r="B2806" s="90" t="s">
        <v>1175</v>
      </c>
      <c r="C2806" s="94" t="s">
        <v>6176</v>
      </c>
      <c r="D2806" s="93" t="s">
        <v>3288</v>
      </c>
      <c r="E2806" s="123">
        <v>1990</v>
      </c>
      <c r="F2806" s="20">
        <v>262.41000000000003</v>
      </c>
      <c r="G2806" s="20">
        <f t="shared" si="43"/>
        <v>522195.9</v>
      </c>
    </row>
    <row r="2807" spans="2:7" ht="28.5" outlineLevel="1" x14ac:dyDescent="0.25">
      <c r="B2807" s="90" t="s">
        <v>1176</v>
      </c>
      <c r="C2807" s="94" t="s">
        <v>6177</v>
      </c>
      <c r="D2807" s="23" t="s">
        <v>2757</v>
      </c>
      <c r="E2807" s="123">
        <v>45</v>
      </c>
      <c r="F2807" s="20">
        <v>21872.01</v>
      </c>
      <c r="G2807" s="20">
        <f t="shared" si="43"/>
        <v>984240.45</v>
      </c>
    </row>
    <row r="2808" spans="2:7" ht="28.5" outlineLevel="1" x14ac:dyDescent="0.25">
      <c r="B2808" s="90" t="s">
        <v>1177</v>
      </c>
      <c r="C2808" s="94" t="s">
        <v>6178</v>
      </c>
      <c r="D2808" s="23" t="s">
        <v>2757</v>
      </c>
      <c r="E2808" s="123">
        <v>45</v>
      </c>
      <c r="F2808" s="20">
        <v>49847.91</v>
      </c>
      <c r="G2808" s="20">
        <f t="shared" si="43"/>
        <v>2243155.9500000002</v>
      </c>
    </row>
    <row r="2809" spans="2:7" ht="28.5" outlineLevel="1" x14ac:dyDescent="0.25">
      <c r="B2809" s="90" t="s">
        <v>1178</v>
      </c>
      <c r="C2809" s="94" t="s">
        <v>6179</v>
      </c>
      <c r="D2809" s="23" t="s">
        <v>2757</v>
      </c>
      <c r="E2809" s="123">
        <v>1</v>
      </c>
      <c r="F2809" s="20">
        <v>475333.39</v>
      </c>
      <c r="G2809" s="20">
        <f t="shared" si="43"/>
        <v>475333.39</v>
      </c>
    </row>
    <row r="2810" spans="2:7" ht="28.5" outlineLevel="1" x14ac:dyDescent="0.25">
      <c r="B2810" s="90" t="s">
        <v>1179</v>
      </c>
      <c r="C2810" s="94" t="s">
        <v>6180</v>
      </c>
      <c r="D2810" s="23" t="s">
        <v>2757</v>
      </c>
      <c r="E2810" s="123">
        <v>1</v>
      </c>
      <c r="F2810" s="20">
        <v>38353.300000000003</v>
      </c>
      <c r="G2810" s="20">
        <f t="shared" ref="G2810:G2873" si="44">E2810*F2810</f>
        <v>38353.300000000003</v>
      </c>
    </row>
    <row r="2811" spans="2:7" ht="28.5" outlineLevel="1" x14ac:dyDescent="0.25">
      <c r="B2811" s="90" t="s">
        <v>1180</v>
      </c>
      <c r="C2811" s="94" t="s">
        <v>6181</v>
      </c>
      <c r="D2811" s="23" t="s">
        <v>2757</v>
      </c>
      <c r="E2811" s="123">
        <v>1</v>
      </c>
      <c r="F2811" s="20">
        <v>36590.69</v>
      </c>
      <c r="G2811" s="20">
        <f t="shared" si="44"/>
        <v>36590.69</v>
      </c>
    </row>
    <row r="2812" spans="2:7" ht="28.5" outlineLevel="1" x14ac:dyDescent="0.25">
      <c r="B2812" s="90" t="s">
        <v>1181</v>
      </c>
      <c r="C2812" s="94" t="s">
        <v>6182</v>
      </c>
      <c r="D2812" s="93" t="s">
        <v>3288</v>
      </c>
      <c r="E2812" s="123">
        <v>15</v>
      </c>
      <c r="F2812" s="20">
        <v>1890.64</v>
      </c>
      <c r="G2812" s="20">
        <f t="shared" si="44"/>
        <v>28359.599999999999</v>
      </c>
    </row>
    <row r="2813" spans="2:7" ht="28.5" outlineLevel="1" x14ac:dyDescent="0.25">
      <c r="B2813" s="90" t="s">
        <v>1182</v>
      </c>
      <c r="C2813" s="94" t="s">
        <v>6183</v>
      </c>
      <c r="D2813" s="93" t="s">
        <v>3288</v>
      </c>
      <c r="E2813" s="123">
        <v>1990</v>
      </c>
      <c r="F2813" s="20">
        <v>1787.86</v>
      </c>
      <c r="G2813" s="20">
        <f t="shared" si="44"/>
        <v>3557841.4</v>
      </c>
    </row>
    <row r="2814" spans="2:7" ht="28.5" outlineLevel="1" x14ac:dyDescent="0.25">
      <c r="B2814" s="90" t="s">
        <v>1183</v>
      </c>
      <c r="C2814" s="94" t="s">
        <v>6184</v>
      </c>
      <c r="D2814" s="93" t="s">
        <v>3288</v>
      </c>
      <c r="E2814" s="123">
        <v>225</v>
      </c>
      <c r="F2814" s="20">
        <v>451.07</v>
      </c>
      <c r="G2814" s="20">
        <f t="shared" si="44"/>
        <v>101490.75</v>
      </c>
    </row>
    <row r="2815" spans="2:7" ht="28.5" outlineLevel="1" x14ac:dyDescent="0.25">
      <c r="B2815" s="90" t="s">
        <v>1184</v>
      </c>
      <c r="C2815" s="94" t="s">
        <v>6185</v>
      </c>
      <c r="D2815" s="93" t="s">
        <v>3288</v>
      </c>
      <c r="E2815" s="123">
        <v>225</v>
      </c>
      <c r="F2815" s="20">
        <v>72.31</v>
      </c>
      <c r="G2815" s="20">
        <f t="shared" si="44"/>
        <v>16269.75</v>
      </c>
    </row>
    <row r="2816" spans="2:7" ht="28.5" outlineLevel="1" x14ac:dyDescent="0.25">
      <c r="B2816" s="90" t="s">
        <v>1185</v>
      </c>
      <c r="C2816" s="94" t="s">
        <v>6186</v>
      </c>
      <c r="D2816" s="93" t="s">
        <v>3288</v>
      </c>
      <c r="E2816" s="123">
        <v>1350</v>
      </c>
      <c r="F2816" s="20">
        <v>78.58</v>
      </c>
      <c r="G2816" s="20">
        <f t="shared" si="44"/>
        <v>106083</v>
      </c>
    </row>
    <row r="2817" spans="2:7" outlineLevel="1" x14ac:dyDescent="0.25">
      <c r="B2817" s="90" t="s">
        <v>1186</v>
      </c>
      <c r="C2817" s="94" t="s">
        <v>6187</v>
      </c>
      <c r="D2817" s="23" t="s">
        <v>2757</v>
      </c>
      <c r="E2817" s="123">
        <v>49</v>
      </c>
      <c r="F2817" s="20">
        <v>6292.47</v>
      </c>
      <c r="G2817" s="20">
        <f t="shared" si="44"/>
        <v>308331.03000000003</v>
      </c>
    </row>
    <row r="2818" spans="2:7" ht="28.5" outlineLevel="1" x14ac:dyDescent="0.25">
      <c r="B2818" s="90" t="s">
        <v>1187</v>
      </c>
      <c r="C2818" s="94" t="s">
        <v>6188</v>
      </c>
      <c r="D2818" s="23" t="s">
        <v>2757</v>
      </c>
      <c r="E2818" s="123">
        <v>45</v>
      </c>
      <c r="F2818" s="20">
        <v>2721.14</v>
      </c>
      <c r="G2818" s="20">
        <f t="shared" si="44"/>
        <v>122451.3</v>
      </c>
    </row>
    <row r="2819" spans="2:7" ht="28.5" outlineLevel="1" x14ac:dyDescent="0.25">
      <c r="B2819" s="90" t="s">
        <v>1188</v>
      </c>
      <c r="C2819" s="94" t="s">
        <v>6189</v>
      </c>
      <c r="D2819" s="23" t="s">
        <v>2757</v>
      </c>
      <c r="E2819" s="123">
        <v>45</v>
      </c>
      <c r="F2819" s="20">
        <v>11910.52</v>
      </c>
      <c r="G2819" s="20">
        <f t="shared" si="44"/>
        <v>535973.4</v>
      </c>
    </row>
    <row r="2820" spans="2:7" ht="28.5" outlineLevel="1" x14ac:dyDescent="0.25">
      <c r="B2820" s="90" t="s">
        <v>3043</v>
      </c>
      <c r="C2820" s="94" t="s">
        <v>6190</v>
      </c>
      <c r="D2820" s="23" t="s">
        <v>2757</v>
      </c>
      <c r="E2820" s="123">
        <v>90</v>
      </c>
      <c r="F2820" s="20">
        <v>44232.06</v>
      </c>
      <c r="G2820" s="20">
        <f t="shared" si="44"/>
        <v>3980885.4</v>
      </c>
    </row>
    <row r="2821" spans="2:7" ht="28.5" outlineLevel="1" x14ac:dyDescent="0.25">
      <c r="B2821" s="90" t="s">
        <v>3909</v>
      </c>
      <c r="C2821" s="94" t="s">
        <v>6191</v>
      </c>
      <c r="D2821" s="90" t="s">
        <v>2646</v>
      </c>
      <c r="E2821" s="123">
        <v>1</v>
      </c>
      <c r="F2821" s="20">
        <v>426241.89</v>
      </c>
      <c r="G2821" s="20">
        <f t="shared" si="44"/>
        <v>426241.89</v>
      </c>
    </row>
    <row r="2822" spans="2:7" outlineLevel="1" x14ac:dyDescent="0.25">
      <c r="B2822" s="90" t="s">
        <v>3044</v>
      </c>
      <c r="C2822" s="103" t="s">
        <v>268</v>
      </c>
      <c r="D2822" s="90"/>
      <c r="E2822" s="123"/>
      <c r="F2822" s="90"/>
      <c r="G2822" s="20">
        <f t="shared" si="44"/>
        <v>0</v>
      </c>
    </row>
    <row r="2823" spans="2:7" ht="28.5" outlineLevel="1" x14ac:dyDescent="0.25">
      <c r="B2823" s="90" t="s">
        <v>3045</v>
      </c>
      <c r="C2823" s="94" t="s">
        <v>6192</v>
      </c>
      <c r="D2823" s="23" t="s">
        <v>3287</v>
      </c>
      <c r="E2823" s="123">
        <v>36</v>
      </c>
      <c r="F2823" s="20">
        <v>92.61</v>
      </c>
      <c r="G2823" s="20">
        <f t="shared" si="44"/>
        <v>3333.96</v>
      </c>
    </row>
    <row r="2824" spans="2:7" ht="42.75" outlineLevel="1" x14ac:dyDescent="0.25">
      <c r="B2824" s="90" t="s">
        <v>3046</v>
      </c>
      <c r="C2824" s="94" t="s">
        <v>6193</v>
      </c>
      <c r="D2824" s="93" t="s">
        <v>3288</v>
      </c>
      <c r="E2824" s="123">
        <v>1995</v>
      </c>
      <c r="F2824" s="20">
        <v>265.20999999999998</v>
      </c>
      <c r="G2824" s="20">
        <f t="shared" si="44"/>
        <v>529093.94999999995</v>
      </c>
    </row>
    <row r="2825" spans="2:7" ht="28.5" outlineLevel="1" x14ac:dyDescent="0.25">
      <c r="B2825" s="90" t="s">
        <v>3047</v>
      </c>
      <c r="C2825" s="94" t="s">
        <v>6194</v>
      </c>
      <c r="D2825" s="23" t="s">
        <v>2757</v>
      </c>
      <c r="E2825" s="123">
        <v>45</v>
      </c>
      <c r="F2825" s="20">
        <v>21872.01</v>
      </c>
      <c r="G2825" s="20">
        <f t="shared" si="44"/>
        <v>984240.45</v>
      </c>
    </row>
    <row r="2826" spans="2:7" ht="28.5" outlineLevel="1" x14ac:dyDescent="0.25">
      <c r="B2826" s="90" t="s">
        <v>3048</v>
      </c>
      <c r="C2826" s="94" t="s">
        <v>6195</v>
      </c>
      <c r="D2826" s="23" t="s">
        <v>2757</v>
      </c>
      <c r="E2826" s="123">
        <v>45</v>
      </c>
      <c r="F2826" s="20">
        <v>49847.91</v>
      </c>
      <c r="G2826" s="20">
        <f t="shared" si="44"/>
        <v>2243155.9500000002</v>
      </c>
    </row>
    <row r="2827" spans="2:7" ht="28.5" outlineLevel="1" x14ac:dyDescent="0.25">
      <c r="B2827" s="90" t="s">
        <v>3049</v>
      </c>
      <c r="C2827" s="94" t="s">
        <v>6196</v>
      </c>
      <c r="D2827" s="23" t="s">
        <v>2757</v>
      </c>
      <c r="E2827" s="123">
        <v>1</v>
      </c>
      <c r="F2827" s="20">
        <v>475367.37</v>
      </c>
      <c r="G2827" s="20">
        <f t="shared" si="44"/>
        <v>475367.37</v>
      </c>
    </row>
    <row r="2828" spans="2:7" ht="28.5" outlineLevel="1" x14ac:dyDescent="0.25">
      <c r="B2828" s="90" t="s">
        <v>3050</v>
      </c>
      <c r="C2828" s="94" t="s">
        <v>6197</v>
      </c>
      <c r="D2828" s="23" t="s">
        <v>2757</v>
      </c>
      <c r="E2828" s="123">
        <v>1</v>
      </c>
      <c r="F2828" s="20">
        <v>38353.300000000003</v>
      </c>
      <c r="G2828" s="20">
        <f t="shared" si="44"/>
        <v>38353.300000000003</v>
      </c>
    </row>
    <row r="2829" spans="2:7" ht="28.5" outlineLevel="1" x14ac:dyDescent="0.25">
      <c r="B2829" s="90" t="s">
        <v>3051</v>
      </c>
      <c r="C2829" s="94" t="s">
        <v>6198</v>
      </c>
      <c r="D2829" s="23" t="s">
        <v>2757</v>
      </c>
      <c r="E2829" s="123">
        <v>1</v>
      </c>
      <c r="F2829" s="20">
        <v>36590.69</v>
      </c>
      <c r="G2829" s="20">
        <f t="shared" si="44"/>
        <v>36590.69</v>
      </c>
    </row>
    <row r="2830" spans="2:7" ht="28.5" outlineLevel="1" x14ac:dyDescent="0.25">
      <c r="B2830" s="90" t="s">
        <v>3052</v>
      </c>
      <c r="C2830" s="94" t="s">
        <v>6199</v>
      </c>
      <c r="D2830" s="93" t="s">
        <v>3288</v>
      </c>
      <c r="E2830" s="123">
        <v>15</v>
      </c>
      <c r="F2830" s="20">
        <v>1890.64</v>
      </c>
      <c r="G2830" s="20">
        <f t="shared" si="44"/>
        <v>28359.599999999999</v>
      </c>
    </row>
    <row r="2831" spans="2:7" ht="28.5" outlineLevel="1" x14ac:dyDescent="0.25">
      <c r="B2831" s="90" t="s">
        <v>3053</v>
      </c>
      <c r="C2831" s="94" t="s">
        <v>6200</v>
      </c>
      <c r="D2831" s="93" t="s">
        <v>3288</v>
      </c>
      <c r="E2831" s="123">
        <v>1995</v>
      </c>
      <c r="F2831" s="20">
        <v>1799.27</v>
      </c>
      <c r="G2831" s="20">
        <f t="shared" si="44"/>
        <v>3589543.65</v>
      </c>
    </row>
    <row r="2832" spans="2:7" ht="28.5" outlineLevel="1" x14ac:dyDescent="0.25">
      <c r="B2832" s="90" t="s">
        <v>3054</v>
      </c>
      <c r="C2832" s="94" t="s">
        <v>6201</v>
      </c>
      <c r="D2832" s="93" t="s">
        <v>3288</v>
      </c>
      <c r="E2832" s="123">
        <v>225</v>
      </c>
      <c r="F2832" s="20">
        <v>451.07</v>
      </c>
      <c r="G2832" s="20">
        <f t="shared" si="44"/>
        <v>101490.75</v>
      </c>
    </row>
    <row r="2833" spans="2:7" ht="28.5" outlineLevel="1" x14ac:dyDescent="0.25">
      <c r="B2833" s="90" t="s">
        <v>3055</v>
      </c>
      <c r="C2833" s="94" t="s">
        <v>6202</v>
      </c>
      <c r="D2833" s="93" t="s">
        <v>3288</v>
      </c>
      <c r="E2833" s="123">
        <v>225</v>
      </c>
      <c r="F2833" s="20">
        <v>72.31</v>
      </c>
      <c r="G2833" s="20">
        <f t="shared" si="44"/>
        <v>16269.75</v>
      </c>
    </row>
    <row r="2834" spans="2:7" ht="28.5" outlineLevel="1" x14ac:dyDescent="0.25">
      <c r="B2834" s="90" t="s">
        <v>3056</v>
      </c>
      <c r="C2834" s="94" t="s">
        <v>6203</v>
      </c>
      <c r="D2834" s="93" t="s">
        <v>3288</v>
      </c>
      <c r="E2834" s="123">
        <v>1350</v>
      </c>
      <c r="F2834" s="20">
        <v>78.58</v>
      </c>
      <c r="G2834" s="20">
        <f t="shared" si="44"/>
        <v>106083</v>
      </c>
    </row>
    <row r="2835" spans="2:7" outlineLevel="1" x14ac:dyDescent="0.25">
      <c r="B2835" s="90" t="s">
        <v>3057</v>
      </c>
      <c r="C2835" s="94" t="s">
        <v>6204</v>
      </c>
      <c r="D2835" s="23" t="s">
        <v>2757</v>
      </c>
      <c r="E2835" s="123">
        <v>49</v>
      </c>
      <c r="F2835" s="20">
        <v>6292.47</v>
      </c>
      <c r="G2835" s="20">
        <f t="shared" si="44"/>
        <v>308331.03000000003</v>
      </c>
    </row>
    <row r="2836" spans="2:7" ht="28.5" outlineLevel="1" x14ac:dyDescent="0.25">
      <c r="B2836" s="90" t="s">
        <v>3058</v>
      </c>
      <c r="C2836" s="94" t="s">
        <v>6205</v>
      </c>
      <c r="D2836" s="23" t="s">
        <v>2757</v>
      </c>
      <c r="E2836" s="123">
        <v>45</v>
      </c>
      <c r="F2836" s="20">
        <v>2721.14</v>
      </c>
      <c r="G2836" s="20">
        <f t="shared" si="44"/>
        <v>122451.3</v>
      </c>
    </row>
    <row r="2837" spans="2:7" ht="28.5" outlineLevel="1" x14ac:dyDescent="0.25">
      <c r="B2837" s="90" t="s">
        <v>3059</v>
      </c>
      <c r="C2837" s="94" t="s">
        <v>6206</v>
      </c>
      <c r="D2837" s="23" t="s">
        <v>2757</v>
      </c>
      <c r="E2837" s="123">
        <v>45</v>
      </c>
      <c r="F2837" s="20">
        <v>11910.52</v>
      </c>
      <c r="G2837" s="20">
        <f t="shared" si="44"/>
        <v>535973.4</v>
      </c>
    </row>
    <row r="2838" spans="2:7" ht="28.5" outlineLevel="1" x14ac:dyDescent="0.25">
      <c r="B2838" s="90" t="s">
        <v>3060</v>
      </c>
      <c r="C2838" s="94" t="s">
        <v>6207</v>
      </c>
      <c r="D2838" s="23" t="s">
        <v>2757</v>
      </c>
      <c r="E2838" s="123">
        <v>90</v>
      </c>
      <c r="F2838" s="20">
        <v>44232.06</v>
      </c>
      <c r="G2838" s="20">
        <f t="shared" si="44"/>
        <v>3980885.4</v>
      </c>
    </row>
    <row r="2839" spans="2:7" ht="28.5" outlineLevel="1" x14ac:dyDescent="0.25">
      <c r="B2839" s="90" t="s">
        <v>3910</v>
      </c>
      <c r="C2839" s="94" t="s">
        <v>6208</v>
      </c>
      <c r="D2839" s="90" t="s">
        <v>2646</v>
      </c>
      <c r="E2839" s="123">
        <v>1</v>
      </c>
      <c r="F2839" s="20">
        <v>426241.89</v>
      </c>
      <c r="G2839" s="20">
        <f t="shared" si="44"/>
        <v>426241.89</v>
      </c>
    </row>
    <row r="2840" spans="2:7" outlineLevel="1" x14ac:dyDescent="0.25">
      <c r="B2840" s="90" t="s">
        <v>3061</v>
      </c>
      <c r="C2840" s="103" t="s">
        <v>269</v>
      </c>
      <c r="D2840" s="90"/>
      <c r="E2840" s="123"/>
      <c r="F2840" s="90"/>
      <c r="G2840" s="20">
        <f t="shared" si="44"/>
        <v>0</v>
      </c>
    </row>
    <row r="2841" spans="2:7" ht="28.5" outlineLevel="1" x14ac:dyDescent="0.25">
      <c r="B2841" s="90" t="s">
        <v>3062</v>
      </c>
      <c r="C2841" s="94" t="s">
        <v>6209</v>
      </c>
      <c r="D2841" s="23" t="s">
        <v>3287</v>
      </c>
      <c r="E2841" s="123">
        <v>36</v>
      </c>
      <c r="F2841" s="20">
        <v>92.61</v>
      </c>
      <c r="G2841" s="20">
        <f t="shared" si="44"/>
        <v>3333.96</v>
      </c>
    </row>
    <row r="2842" spans="2:7" ht="42.75" outlineLevel="1" x14ac:dyDescent="0.25">
      <c r="B2842" s="90" t="s">
        <v>3063</v>
      </c>
      <c r="C2842" s="94" t="s">
        <v>6210</v>
      </c>
      <c r="D2842" s="93" t="s">
        <v>3288</v>
      </c>
      <c r="E2842" s="123">
        <v>1738</v>
      </c>
      <c r="F2842" s="20">
        <v>262.62</v>
      </c>
      <c r="G2842" s="20">
        <f t="shared" si="44"/>
        <v>456433.56</v>
      </c>
    </row>
    <row r="2843" spans="2:7" ht="28.5" outlineLevel="1" x14ac:dyDescent="0.25">
      <c r="B2843" s="90" t="s">
        <v>3064</v>
      </c>
      <c r="C2843" s="94" t="s">
        <v>6211</v>
      </c>
      <c r="D2843" s="23" t="s">
        <v>2757</v>
      </c>
      <c r="E2843" s="123">
        <v>37</v>
      </c>
      <c r="F2843" s="20">
        <v>21963.58</v>
      </c>
      <c r="G2843" s="20">
        <f t="shared" si="44"/>
        <v>812652.46</v>
      </c>
    </row>
    <row r="2844" spans="2:7" ht="28.5" outlineLevel="1" x14ac:dyDescent="0.25">
      <c r="B2844" s="90" t="s">
        <v>3065</v>
      </c>
      <c r="C2844" s="94" t="s">
        <v>6212</v>
      </c>
      <c r="D2844" s="23" t="s">
        <v>2757</v>
      </c>
      <c r="E2844" s="123">
        <v>45</v>
      </c>
      <c r="F2844" s="20">
        <v>49847.91</v>
      </c>
      <c r="G2844" s="20">
        <f t="shared" si="44"/>
        <v>2243155.9500000002</v>
      </c>
    </row>
    <row r="2845" spans="2:7" ht="28.5" outlineLevel="1" x14ac:dyDescent="0.25">
      <c r="B2845" s="90" t="s">
        <v>3066</v>
      </c>
      <c r="C2845" s="94" t="s">
        <v>6213</v>
      </c>
      <c r="D2845" s="23" t="s">
        <v>2757</v>
      </c>
      <c r="E2845" s="123">
        <v>1</v>
      </c>
      <c r="F2845" s="20">
        <v>475304.13</v>
      </c>
      <c r="G2845" s="20">
        <f t="shared" si="44"/>
        <v>475304.13</v>
      </c>
    </row>
    <row r="2846" spans="2:7" ht="28.5" outlineLevel="1" x14ac:dyDescent="0.25">
      <c r="B2846" s="90" t="s">
        <v>3067</v>
      </c>
      <c r="C2846" s="94" t="s">
        <v>6214</v>
      </c>
      <c r="D2846" s="23" t="s">
        <v>2757</v>
      </c>
      <c r="E2846" s="123">
        <v>5</v>
      </c>
      <c r="F2846" s="20">
        <v>36517.519999999997</v>
      </c>
      <c r="G2846" s="20">
        <f t="shared" si="44"/>
        <v>182587.6</v>
      </c>
    </row>
    <row r="2847" spans="2:7" ht="28.5" outlineLevel="1" x14ac:dyDescent="0.25">
      <c r="B2847" s="90" t="s">
        <v>3068</v>
      </c>
      <c r="C2847" s="94" t="s">
        <v>6215</v>
      </c>
      <c r="D2847" s="23" t="s">
        <v>2757</v>
      </c>
      <c r="E2847" s="123">
        <v>1</v>
      </c>
      <c r="F2847" s="20">
        <v>36590.69</v>
      </c>
      <c r="G2847" s="20">
        <f t="shared" si="44"/>
        <v>36590.69</v>
      </c>
    </row>
    <row r="2848" spans="2:7" ht="28.5" outlineLevel="1" x14ac:dyDescent="0.25">
      <c r="B2848" s="90" t="s">
        <v>3069</v>
      </c>
      <c r="C2848" s="94" t="s">
        <v>6216</v>
      </c>
      <c r="D2848" s="93" t="s">
        <v>3288</v>
      </c>
      <c r="E2848" s="123">
        <v>15</v>
      </c>
      <c r="F2848" s="20">
        <v>1890.64</v>
      </c>
      <c r="G2848" s="20">
        <f t="shared" si="44"/>
        <v>28359.599999999999</v>
      </c>
    </row>
    <row r="2849" spans="2:7" ht="28.5" outlineLevel="1" x14ac:dyDescent="0.25">
      <c r="B2849" s="90" t="s">
        <v>3070</v>
      </c>
      <c r="C2849" s="94" t="s">
        <v>6217</v>
      </c>
      <c r="D2849" s="93" t="s">
        <v>3288</v>
      </c>
      <c r="E2849" s="123">
        <v>1655</v>
      </c>
      <c r="F2849" s="20">
        <v>1804.89</v>
      </c>
      <c r="G2849" s="20">
        <f t="shared" si="44"/>
        <v>2987092.95</v>
      </c>
    </row>
    <row r="2850" spans="2:7" ht="28.5" outlineLevel="1" x14ac:dyDescent="0.25">
      <c r="B2850" s="90" t="s">
        <v>3071</v>
      </c>
      <c r="C2850" s="94" t="s">
        <v>6218</v>
      </c>
      <c r="D2850" s="93" t="s">
        <v>3288</v>
      </c>
      <c r="E2850" s="123">
        <v>225</v>
      </c>
      <c r="F2850" s="20">
        <v>72.31</v>
      </c>
      <c r="G2850" s="20">
        <f t="shared" si="44"/>
        <v>16269.75</v>
      </c>
    </row>
    <row r="2851" spans="2:7" ht="28.5" outlineLevel="1" x14ac:dyDescent="0.25">
      <c r="B2851" s="90" t="s">
        <v>3072</v>
      </c>
      <c r="C2851" s="94" t="s">
        <v>6219</v>
      </c>
      <c r="D2851" s="93" t="s">
        <v>3288</v>
      </c>
      <c r="E2851" s="123">
        <v>240</v>
      </c>
      <c r="F2851" s="20">
        <v>256.25</v>
      </c>
      <c r="G2851" s="20">
        <f t="shared" si="44"/>
        <v>61500</v>
      </c>
    </row>
    <row r="2852" spans="2:7" ht="28.5" outlineLevel="1" x14ac:dyDescent="0.25">
      <c r="B2852" s="90" t="s">
        <v>3073</v>
      </c>
      <c r="C2852" s="94" t="s">
        <v>6220</v>
      </c>
      <c r="D2852" s="93" t="s">
        <v>3288</v>
      </c>
      <c r="E2852" s="123">
        <v>225</v>
      </c>
      <c r="F2852" s="20">
        <v>1095.58</v>
      </c>
      <c r="G2852" s="20">
        <f t="shared" si="44"/>
        <v>246505.5</v>
      </c>
    </row>
    <row r="2853" spans="2:7" ht="28.5" outlineLevel="1" x14ac:dyDescent="0.25">
      <c r="B2853" s="90" t="s">
        <v>3074</v>
      </c>
      <c r="C2853" s="94" t="s">
        <v>6221</v>
      </c>
      <c r="D2853" s="93" t="s">
        <v>3288</v>
      </c>
      <c r="E2853" s="123">
        <v>1350</v>
      </c>
      <c r="F2853" s="20">
        <v>78.58</v>
      </c>
      <c r="G2853" s="20">
        <f t="shared" si="44"/>
        <v>106083</v>
      </c>
    </row>
    <row r="2854" spans="2:7" outlineLevel="1" x14ac:dyDescent="0.25">
      <c r="B2854" s="90" t="s">
        <v>3075</v>
      </c>
      <c r="C2854" s="94" t="s">
        <v>6222</v>
      </c>
      <c r="D2854" s="23" t="s">
        <v>2757</v>
      </c>
      <c r="E2854" s="123">
        <v>53</v>
      </c>
      <c r="F2854" s="20">
        <v>6186.22</v>
      </c>
      <c r="G2854" s="20">
        <f t="shared" si="44"/>
        <v>327869.65999999997</v>
      </c>
    </row>
    <row r="2855" spans="2:7" ht="28.5" outlineLevel="1" x14ac:dyDescent="0.25">
      <c r="B2855" s="90" t="s">
        <v>3076</v>
      </c>
      <c r="C2855" s="94" t="s">
        <v>6223</v>
      </c>
      <c r="D2855" s="23" t="s">
        <v>2757</v>
      </c>
      <c r="E2855" s="123">
        <v>45</v>
      </c>
      <c r="F2855" s="20">
        <v>2998.46</v>
      </c>
      <c r="G2855" s="20">
        <f t="shared" si="44"/>
        <v>134930.70000000001</v>
      </c>
    </row>
    <row r="2856" spans="2:7" ht="28.5" outlineLevel="1" x14ac:dyDescent="0.25">
      <c r="B2856" s="90" t="s">
        <v>3077</v>
      </c>
      <c r="C2856" s="94" t="s">
        <v>6224</v>
      </c>
      <c r="D2856" s="23" t="s">
        <v>2757</v>
      </c>
      <c r="E2856" s="123">
        <v>45</v>
      </c>
      <c r="F2856" s="20">
        <v>13229.88</v>
      </c>
      <c r="G2856" s="20">
        <f t="shared" si="44"/>
        <v>595344.6</v>
      </c>
    </row>
    <row r="2857" spans="2:7" ht="28.5" outlineLevel="1" x14ac:dyDescent="0.25">
      <c r="B2857" s="90" t="s">
        <v>3078</v>
      </c>
      <c r="C2857" s="94" t="s">
        <v>6225</v>
      </c>
      <c r="D2857" s="23" t="s">
        <v>2757</v>
      </c>
      <c r="E2857" s="123">
        <v>90</v>
      </c>
      <c r="F2857" s="20">
        <v>44232.06</v>
      </c>
      <c r="G2857" s="20">
        <f t="shared" si="44"/>
        <v>3980885.4</v>
      </c>
    </row>
    <row r="2858" spans="2:7" ht="28.5" outlineLevel="1" x14ac:dyDescent="0.25">
      <c r="B2858" s="90" t="s">
        <v>3911</v>
      </c>
      <c r="C2858" s="94" t="s">
        <v>6226</v>
      </c>
      <c r="D2858" s="90" t="s">
        <v>2646</v>
      </c>
      <c r="E2858" s="123">
        <v>1</v>
      </c>
      <c r="F2858" s="20">
        <v>426241.89</v>
      </c>
      <c r="G2858" s="20">
        <f t="shared" si="44"/>
        <v>426241.89</v>
      </c>
    </row>
    <row r="2859" spans="2:7" outlineLevel="1" x14ac:dyDescent="0.25">
      <c r="B2859" s="90" t="s">
        <v>3079</v>
      </c>
      <c r="C2859" s="103" t="s">
        <v>270</v>
      </c>
      <c r="D2859" s="90"/>
      <c r="E2859" s="123"/>
      <c r="F2859" s="90"/>
      <c r="G2859" s="20">
        <f t="shared" si="44"/>
        <v>0</v>
      </c>
    </row>
    <row r="2860" spans="2:7" ht="28.5" outlineLevel="1" x14ac:dyDescent="0.25">
      <c r="B2860" s="90" t="s">
        <v>3080</v>
      </c>
      <c r="C2860" s="94" t="s">
        <v>6227</v>
      </c>
      <c r="D2860" s="23" t="s">
        <v>3287</v>
      </c>
      <c r="E2860" s="123">
        <v>36</v>
      </c>
      <c r="F2860" s="20">
        <v>92.61</v>
      </c>
      <c r="G2860" s="20">
        <f t="shared" si="44"/>
        <v>3333.96</v>
      </c>
    </row>
    <row r="2861" spans="2:7" ht="42.75" outlineLevel="1" x14ac:dyDescent="0.25">
      <c r="B2861" s="90" t="s">
        <v>3081</v>
      </c>
      <c r="C2861" s="94" t="s">
        <v>6228</v>
      </c>
      <c r="D2861" s="93" t="s">
        <v>3288</v>
      </c>
      <c r="E2861" s="123">
        <v>1980</v>
      </c>
      <c r="F2861" s="20">
        <v>262.62</v>
      </c>
      <c r="G2861" s="20">
        <f t="shared" si="44"/>
        <v>519987.6</v>
      </c>
    </row>
    <row r="2862" spans="2:7" ht="28.5" outlineLevel="1" x14ac:dyDescent="0.25">
      <c r="B2862" s="90" t="s">
        <v>3082</v>
      </c>
      <c r="C2862" s="94" t="s">
        <v>6229</v>
      </c>
      <c r="D2862" s="23" t="s">
        <v>2757</v>
      </c>
      <c r="E2862" s="123">
        <v>44</v>
      </c>
      <c r="F2862" s="20">
        <v>22166.35</v>
      </c>
      <c r="G2862" s="20">
        <f t="shared" si="44"/>
        <v>975319.4</v>
      </c>
    </row>
    <row r="2863" spans="2:7" ht="28.5" outlineLevel="1" x14ac:dyDescent="0.25">
      <c r="B2863" s="90" t="s">
        <v>3083</v>
      </c>
      <c r="C2863" s="94" t="s">
        <v>6230</v>
      </c>
      <c r="D2863" s="23" t="s">
        <v>2757</v>
      </c>
      <c r="E2863" s="123">
        <v>44</v>
      </c>
      <c r="F2863" s="20">
        <v>49847.07</v>
      </c>
      <c r="G2863" s="20">
        <f t="shared" si="44"/>
        <v>2193271.08</v>
      </c>
    </row>
    <row r="2864" spans="2:7" ht="28.5" outlineLevel="1" x14ac:dyDescent="0.25">
      <c r="B2864" s="90" t="s">
        <v>3084</v>
      </c>
      <c r="C2864" s="94" t="s">
        <v>6231</v>
      </c>
      <c r="D2864" s="23" t="s">
        <v>2757</v>
      </c>
      <c r="E2864" s="123">
        <v>1</v>
      </c>
      <c r="F2864" s="20">
        <v>475313.74</v>
      </c>
      <c r="G2864" s="20">
        <f t="shared" si="44"/>
        <v>475313.74</v>
      </c>
    </row>
    <row r="2865" spans="2:7" ht="28.5" outlineLevel="1" x14ac:dyDescent="0.25">
      <c r="B2865" s="90" t="s">
        <v>3085</v>
      </c>
      <c r="C2865" s="94" t="s">
        <v>6232</v>
      </c>
      <c r="D2865" s="23" t="s">
        <v>2757</v>
      </c>
      <c r="E2865" s="123">
        <v>1</v>
      </c>
      <c r="F2865" s="20">
        <v>38353.300000000003</v>
      </c>
      <c r="G2865" s="20">
        <f t="shared" si="44"/>
        <v>38353.300000000003</v>
      </c>
    </row>
    <row r="2866" spans="2:7" ht="28.5" outlineLevel="1" x14ac:dyDescent="0.25">
      <c r="B2866" s="90" t="s">
        <v>3086</v>
      </c>
      <c r="C2866" s="94" t="s">
        <v>6233</v>
      </c>
      <c r="D2866" s="23" t="s">
        <v>2757</v>
      </c>
      <c r="E2866" s="123">
        <v>1</v>
      </c>
      <c r="F2866" s="20">
        <v>36590.69</v>
      </c>
      <c r="G2866" s="20">
        <f t="shared" si="44"/>
        <v>36590.69</v>
      </c>
    </row>
    <row r="2867" spans="2:7" ht="28.5" outlineLevel="1" x14ac:dyDescent="0.25">
      <c r="B2867" s="90" t="s">
        <v>3087</v>
      </c>
      <c r="C2867" s="94" t="s">
        <v>6234</v>
      </c>
      <c r="D2867" s="93" t="s">
        <v>3288</v>
      </c>
      <c r="E2867" s="123">
        <v>15</v>
      </c>
      <c r="F2867" s="20">
        <v>1890.64</v>
      </c>
      <c r="G2867" s="20">
        <f t="shared" si="44"/>
        <v>28359.599999999999</v>
      </c>
    </row>
    <row r="2868" spans="2:7" ht="28.5" outlineLevel="1" x14ac:dyDescent="0.25">
      <c r="B2868" s="90" t="s">
        <v>3088</v>
      </c>
      <c r="C2868" s="94" t="s">
        <v>6235</v>
      </c>
      <c r="D2868" s="93" t="s">
        <v>3288</v>
      </c>
      <c r="E2868" s="123">
        <v>1960</v>
      </c>
      <c r="F2868" s="20">
        <v>1803.48</v>
      </c>
      <c r="G2868" s="20">
        <f t="shared" si="44"/>
        <v>3534820.8</v>
      </c>
    </row>
    <row r="2869" spans="2:7" ht="28.5" outlineLevel="1" x14ac:dyDescent="0.25">
      <c r="B2869" s="90" t="s">
        <v>3089</v>
      </c>
      <c r="C2869" s="94" t="s">
        <v>6236</v>
      </c>
      <c r="D2869" s="93" t="s">
        <v>3288</v>
      </c>
      <c r="E2869" s="123">
        <v>220</v>
      </c>
      <c r="F2869" s="20">
        <v>451.08</v>
      </c>
      <c r="G2869" s="20">
        <f t="shared" si="44"/>
        <v>99237.6</v>
      </c>
    </row>
    <row r="2870" spans="2:7" ht="28.5" outlineLevel="1" x14ac:dyDescent="0.25">
      <c r="B2870" s="90" t="s">
        <v>3090</v>
      </c>
      <c r="C2870" s="94" t="s">
        <v>6237</v>
      </c>
      <c r="D2870" s="93" t="s">
        <v>3288</v>
      </c>
      <c r="E2870" s="123">
        <v>220</v>
      </c>
      <c r="F2870" s="20">
        <v>72.37</v>
      </c>
      <c r="G2870" s="20">
        <f t="shared" si="44"/>
        <v>15921.4</v>
      </c>
    </row>
    <row r="2871" spans="2:7" ht="28.5" outlineLevel="1" x14ac:dyDescent="0.25">
      <c r="B2871" s="90" t="s">
        <v>3091</v>
      </c>
      <c r="C2871" s="94" t="s">
        <v>6238</v>
      </c>
      <c r="D2871" s="93" t="s">
        <v>3288</v>
      </c>
      <c r="E2871" s="123">
        <v>1320</v>
      </c>
      <c r="F2871" s="20">
        <v>78.58</v>
      </c>
      <c r="G2871" s="20">
        <f t="shared" si="44"/>
        <v>103725.6</v>
      </c>
    </row>
    <row r="2872" spans="2:7" outlineLevel="1" x14ac:dyDescent="0.25">
      <c r="B2872" s="90" t="s">
        <v>3092</v>
      </c>
      <c r="C2872" s="94" t="s">
        <v>6239</v>
      </c>
      <c r="D2872" s="23" t="s">
        <v>2757</v>
      </c>
      <c r="E2872" s="123">
        <v>48</v>
      </c>
      <c r="F2872" s="20">
        <v>6294.35</v>
      </c>
      <c r="G2872" s="20">
        <f t="shared" si="44"/>
        <v>302128.8</v>
      </c>
    </row>
    <row r="2873" spans="2:7" ht="28.5" outlineLevel="1" x14ac:dyDescent="0.25">
      <c r="B2873" s="90" t="s">
        <v>3093</v>
      </c>
      <c r="C2873" s="94" t="s">
        <v>6240</v>
      </c>
      <c r="D2873" s="23" t="s">
        <v>2757</v>
      </c>
      <c r="E2873" s="123">
        <v>44</v>
      </c>
      <c r="F2873" s="20">
        <v>2723.46</v>
      </c>
      <c r="G2873" s="20">
        <f t="shared" si="44"/>
        <v>119832.24</v>
      </c>
    </row>
    <row r="2874" spans="2:7" ht="28.5" outlineLevel="1" x14ac:dyDescent="0.25">
      <c r="B2874" s="90" t="s">
        <v>3094</v>
      </c>
      <c r="C2874" s="94" t="s">
        <v>6241</v>
      </c>
      <c r="D2874" s="23" t="s">
        <v>2757</v>
      </c>
      <c r="E2874" s="123">
        <v>44</v>
      </c>
      <c r="F2874" s="20">
        <v>11910.43</v>
      </c>
      <c r="G2874" s="20">
        <f t="shared" ref="G2874:G2937" si="45">E2874*F2874</f>
        <v>524058.92</v>
      </c>
    </row>
    <row r="2875" spans="2:7" ht="28.5" outlineLevel="1" x14ac:dyDescent="0.25">
      <c r="B2875" s="90" t="s">
        <v>3095</v>
      </c>
      <c r="C2875" s="94" t="s">
        <v>6242</v>
      </c>
      <c r="D2875" s="23" t="s">
        <v>2757</v>
      </c>
      <c r="E2875" s="123">
        <v>88</v>
      </c>
      <c r="F2875" s="20">
        <v>44231.79</v>
      </c>
      <c r="G2875" s="20">
        <f t="shared" si="45"/>
        <v>3892397.52</v>
      </c>
    </row>
    <row r="2876" spans="2:7" ht="28.5" outlineLevel="1" x14ac:dyDescent="0.25">
      <c r="B2876" s="90" t="s">
        <v>3912</v>
      </c>
      <c r="C2876" s="94" t="s">
        <v>6243</v>
      </c>
      <c r="D2876" s="90" t="s">
        <v>2646</v>
      </c>
      <c r="E2876" s="123">
        <v>1</v>
      </c>
      <c r="F2876" s="20">
        <v>419079.15</v>
      </c>
      <c r="G2876" s="20">
        <f t="shared" si="45"/>
        <v>419079.15</v>
      </c>
    </row>
    <row r="2877" spans="2:7" outlineLevel="1" x14ac:dyDescent="0.25">
      <c r="B2877" s="90" t="s">
        <v>3096</v>
      </c>
      <c r="C2877" s="103" t="s">
        <v>271</v>
      </c>
      <c r="D2877" s="90"/>
      <c r="E2877" s="123"/>
      <c r="F2877" s="90"/>
      <c r="G2877" s="20">
        <f t="shared" si="45"/>
        <v>0</v>
      </c>
    </row>
    <row r="2878" spans="2:7" ht="28.5" outlineLevel="1" x14ac:dyDescent="0.25">
      <c r="B2878" s="90" t="s">
        <v>3097</v>
      </c>
      <c r="C2878" s="94" t="s">
        <v>6244</v>
      </c>
      <c r="D2878" s="23" t="s">
        <v>3287</v>
      </c>
      <c r="E2878" s="123">
        <v>36</v>
      </c>
      <c r="F2878" s="20">
        <v>92.61</v>
      </c>
      <c r="G2878" s="20">
        <f t="shared" si="45"/>
        <v>3333.96</v>
      </c>
    </row>
    <row r="2879" spans="2:7" ht="42.75" outlineLevel="1" x14ac:dyDescent="0.25">
      <c r="B2879" s="90" t="s">
        <v>3098</v>
      </c>
      <c r="C2879" s="94" t="s">
        <v>6245</v>
      </c>
      <c r="D2879" s="93" t="s">
        <v>3288</v>
      </c>
      <c r="E2879" s="123">
        <v>1829</v>
      </c>
      <c r="F2879" s="20">
        <v>262.23</v>
      </c>
      <c r="G2879" s="20">
        <f t="shared" si="45"/>
        <v>479618.67</v>
      </c>
    </row>
    <row r="2880" spans="2:7" ht="28.5" outlineLevel="1" x14ac:dyDescent="0.25">
      <c r="B2880" s="90" t="s">
        <v>3099</v>
      </c>
      <c r="C2880" s="94" t="s">
        <v>6246</v>
      </c>
      <c r="D2880" s="23" t="s">
        <v>2757</v>
      </c>
      <c r="E2880" s="123">
        <v>40</v>
      </c>
      <c r="F2880" s="20">
        <v>21764.85</v>
      </c>
      <c r="G2880" s="20">
        <f t="shared" si="45"/>
        <v>870594</v>
      </c>
    </row>
    <row r="2881" spans="2:7" ht="28.5" outlineLevel="1" x14ac:dyDescent="0.25">
      <c r="B2881" s="90" t="s">
        <v>3100</v>
      </c>
      <c r="C2881" s="94" t="s">
        <v>6247</v>
      </c>
      <c r="D2881" s="23" t="s">
        <v>2757</v>
      </c>
      <c r="E2881" s="123">
        <v>40</v>
      </c>
      <c r="F2881" s="20">
        <v>49847.63</v>
      </c>
      <c r="G2881" s="20">
        <f t="shared" si="45"/>
        <v>1993905.2</v>
      </c>
    </row>
    <row r="2882" spans="2:7" ht="28.5" outlineLevel="1" x14ac:dyDescent="0.25">
      <c r="B2882" s="90" t="s">
        <v>3101</v>
      </c>
      <c r="C2882" s="94" t="s">
        <v>6248</v>
      </c>
      <c r="D2882" s="23" t="s">
        <v>2757</v>
      </c>
      <c r="E2882" s="123">
        <v>1</v>
      </c>
      <c r="F2882" s="20">
        <v>475356.63</v>
      </c>
      <c r="G2882" s="20">
        <f t="shared" si="45"/>
        <v>475356.63</v>
      </c>
    </row>
    <row r="2883" spans="2:7" ht="28.5" outlineLevel="1" x14ac:dyDescent="0.25">
      <c r="B2883" s="90" t="s">
        <v>3102</v>
      </c>
      <c r="C2883" s="94" t="s">
        <v>6249</v>
      </c>
      <c r="D2883" s="23" t="s">
        <v>2757</v>
      </c>
      <c r="E2883" s="123">
        <v>1</v>
      </c>
      <c r="F2883" s="20">
        <v>40556.550000000003</v>
      </c>
      <c r="G2883" s="20">
        <f t="shared" si="45"/>
        <v>40556.550000000003</v>
      </c>
    </row>
    <row r="2884" spans="2:7" ht="28.5" outlineLevel="1" x14ac:dyDescent="0.25">
      <c r="B2884" s="90" t="s">
        <v>3103</v>
      </c>
      <c r="C2884" s="94" t="s">
        <v>6250</v>
      </c>
      <c r="D2884" s="23" t="s">
        <v>2757</v>
      </c>
      <c r="E2884" s="123">
        <v>1</v>
      </c>
      <c r="F2884" s="20">
        <v>37505.26</v>
      </c>
      <c r="G2884" s="20">
        <f t="shared" si="45"/>
        <v>37505.26</v>
      </c>
    </row>
    <row r="2885" spans="2:7" ht="28.5" outlineLevel="1" x14ac:dyDescent="0.25">
      <c r="B2885" s="90" t="s">
        <v>3104</v>
      </c>
      <c r="C2885" s="94" t="s">
        <v>6251</v>
      </c>
      <c r="D2885" s="93" t="s">
        <v>3288</v>
      </c>
      <c r="E2885" s="123">
        <v>15</v>
      </c>
      <c r="F2885" s="20">
        <v>1890.64</v>
      </c>
      <c r="G2885" s="20">
        <f t="shared" si="45"/>
        <v>28359.599999999999</v>
      </c>
    </row>
    <row r="2886" spans="2:7" ht="28.5" outlineLevel="1" x14ac:dyDescent="0.25">
      <c r="B2886" s="90" t="s">
        <v>3105</v>
      </c>
      <c r="C2886" s="94" t="s">
        <v>6252</v>
      </c>
      <c r="D2886" s="93" t="s">
        <v>3288</v>
      </c>
      <c r="E2886" s="123">
        <v>1809</v>
      </c>
      <c r="F2886" s="20">
        <v>1798.33</v>
      </c>
      <c r="G2886" s="20">
        <f t="shared" si="45"/>
        <v>3253178.97</v>
      </c>
    </row>
    <row r="2887" spans="2:7" ht="28.5" outlineLevel="1" x14ac:dyDescent="0.25">
      <c r="B2887" s="90" t="s">
        <v>3106</v>
      </c>
      <c r="C2887" s="94" t="s">
        <v>6253</v>
      </c>
      <c r="D2887" s="93" t="s">
        <v>3288</v>
      </c>
      <c r="E2887" s="123">
        <v>200</v>
      </c>
      <c r="F2887" s="20">
        <v>451.13</v>
      </c>
      <c r="G2887" s="20">
        <f t="shared" si="45"/>
        <v>90226</v>
      </c>
    </row>
    <row r="2888" spans="2:7" ht="28.5" outlineLevel="1" x14ac:dyDescent="0.25">
      <c r="B2888" s="90" t="s">
        <v>3107</v>
      </c>
      <c r="C2888" s="94" t="s">
        <v>6254</v>
      </c>
      <c r="D2888" s="93" t="s">
        <v>3288</v>
      </c>
      <c r="E2888" s="123">
        <v>200</v>
      </c>
      <c r="F2888" s="20">
        <v>72.33</v>
      </c>
      <c r="G2888" s="20">
        <f t="shared" si="45"/>
        <v>14466</v>
      </c>
    </row>
    <row r="2889" spans="2:7" ht="28.5" outlineLevel="1" x14ac:dyDescent="0.25">
      <c r="B2889" s="90" t="s">
        <v>3108</v>
      </c>
      <c r="C2889" s="94" t="s">
        <v>6255</v>
      </c>
      <c r="D2889" s="93" t="s">
        <v>3288</v>
      </c>
      <c r="E2889" s="123">
        <v>1200</v>
      </c>
      <c r="F2889" s="20">
        <v>78.569999999999993</v>
      </c>
      <c r="G2889" s="20">
        <f t="shared" si="45"/>
        <v>94284</v>
      </c>
    </row>
    <row r="2890" spans="2:7" outlineLevel="1" x14ac:dyDescent="0.25">
      <c r="B2890" s="90" t="s">
        <v>3109</v>
      </c>
      <c r="C2890" s="94" t="s">
        <v>6256</v>
      </c>
      <c r="D2890" s="23" t="s">
        <v>2757</v>
      </c>
      <c r="E2890" s="123">
        <v>44</v>
      </c>
      <c r="F2890" s="20">
        <v>6302.52</v>
      </c>
      <c r="G2890" s="20">
        <f t="shared" si="45"/>
        <v>277310.88</v>
      </c>
    </row>
    <row r="2891" spans="2:7" ht="28.5" outlineLevel="1" x14ac:dyDescent="0.25">
      <c r="B2891" s="90" t="s">
        <v>3110</v>
      </c>
      <c r="C2891" s="94" t="s">
        <v>6257</v>
      </c>
      <c r="D2891" s="23" t="s">
        <v>2757</v>
      </c>
      <c r="E2891" s="123">
        <v>40</v>
      </c>
      <c r="F2891" s="20">
        <v>2847.81</v>
      </c>
      <c r="G2891" s="20">
        <f t="shared" si="45"/>
        <v>113912.4</v>
      </c>
    </row>
    <row r="2892" spans="2:7" ht="28.5" outlineLevel="1" x14ac:dyDescent="0.25">
      <c r="B2892" s="90" t="s">
        <v>3111</v>
      </c>
      <c r="C2892" s="94" t="s">
        <v>6258</v>
      </c>
      <c r="D2892" s="23" t="s">
        <v>2757</v>
      </c>
      <c r="E2892" s="123">
        <v>40</v>
      </c>
      <c r="F2892" s="20">
        <v>11910.06</v>
      </c>
      <c r="G2892" s="20">
        <f t="shared" si="45"/>
        <v>476402.4</v>
      </c>
    </row>
    <row r="2893" spans="2:7" ht="28.5" outlineLevel="1" x14ac:dyDescent="0.25">
      <c r="B2893" s="90" t="s">
        <v>3112</v>
      </c>
      <c r="C2893" s="94" t="s">
        <v>6259</v>
      </c>
      <c r="D2893" s="23" t="s">
        <v>2757</v>
      </c>
      <c r="E2893" s="123">
        <v>80</v>
      </c>
      <c r="F2893" s="20">
        <v>44231.93</v>
      </c>
      <c r="G2893" s="20">
        <f t="shared" si="45"/>
        <v>3538554.4</v>
      </c>
    </row>
    <row r="2894" spans="2:7" ht="28.5" outlineLevel="1" x14ac:dyDescent="0.25">
      <c r="B2894" s="90" t="s">
        <v>3913</v>
      </c>
      <c r="C2894" s="94" t="s">
        <v>6260</v>
      </c>
      <c r="D2894" s="90" t="s">
        <v>2646</v>
      </c>
      <c r="E2894" s="123">
        <v>1</v>
      </c>
      <c r="F2894" s="20">
        <v>390193.34</v>
      </c>
      <c r="G2894" s="20">
        <f t="shared" si="45"/>
        <v>390193.34</v>
      </c>
    </row>
    <row r="2895" spans="2:7" outlineLevel="1" x14ac:dyDescent="0.25">
      <c r="B2895" s="90" t="s">
        <v>3113</v>
      </c>
      <c r="C2895" s="103" t="s">
        <v>272</v>
      </c>
      <c r="D2895" s="90"/>
      <c r="E2895" s="123"/>
      <c r="F2895" s="90"/>
      <c r="G2895" s="20">
        <f t="shared" si="45"/>
        <v>0</v>
      </c>
    </row>
    <row r="2896" spans="2:7" ht="28.5" outlineLevel="1" x14ac:dyDescent="0.25">
      <c r="B2896" s="90" t="s">
        <v>3114</v>
      </c>
      <c r="C2896" s="94" t="s">
        <v>6261</v>
      </c>
      <c r="D2896" s="23" t="s">
        <v>3287</v>
      </c>
      <c r="E2896" s="123">
        <v>36</v>
      </c>
      <c r="F2896" s="20">
        <v>92.61</v>
      </c>
      <c r="G2896" s="20">
        <f t="shared" si="45"/>
        <v>3333.96</v>
      </c>
    </row>
    <row r="2897" spans="2:7" ht="42.75" outlineLevel="1" x14ac:dyDescent="0.25">
      <c r="B2897" s="90" t="s">
        <v>3115</v>
      </c>
      <c r="C2897" s="94" t="s">
        <v>6262</v>
      </c>
      <c r="D2897" s="93" t="s">
        <v>3288</v>
      </c>
      <c r="E2897" s="123">
        <v>1900</v>
      </c>
      <c r="F2897" s="20">
        <v>262.27999999999997</v>
      </c>
      <c r="G2897" s="20">
        <f t="shared" si="45"/>
        <v>498332</v>
      </c>
    </row>
    <row r="2898" spans="2:7" ht="28.5" outlineLevel="1" x14ac:dyDescent="0.25">
      <c r="B2898" s="90" t="s">
        <v>3116</v>
      </c>
      <c r="C2898" s="94" t="s">
        <v>6263</v>
      </c>
      <c r="D2898" s="23" t="s">
        <v>2757</v>
      </c>
      <c r="E2898" s="123">
        <v>42</v>
      </c>
      <c r="F2898" s="20">
        <v>21802.74</v>
      </c>
      <c r="G2898" s="20">
        <f t="shared" si="45"/>
        <v>915715.08</v>
      </c>
    </row>
    <row r="2899" spans="2:7" ht="28.5" outlineLevel="1" x14ac:dyDescent="0.25">
      <c r="B2899" s="90" t="s">
        <v>3117</v>
      </c>
      <c r="C2899" s="94" t="s">
        <v>6264</v>
      </c>
      <c r="D2899" s="23" t="s">
        <v>2757</v>
      </c>
      <c r="E2899" s="123">
        <v>42</v>
      </c>
      <c r="F2899" s="20">
        <v>49847.44</v>
      </c>
      <c r="G2899" s="20">
        <f t="shared" si="45"/>
        <v>2093592.48</v>
      </c>
    </row>
    <row r="2900" spans="2:7" ht="28.5" outlineLevel="1" x14ac:dyDescent="0.25">
      <c r="B2900" s="90" t="s">
        <v>3118</v>
      </c>
      <c r="C2900" s="94" t="s">
        <v>6265</v>
      </c>
      <c r="D2900" s="23" t="s">
        <v>2757</v>
      </c>
      <c r="E2900" s="123">
        <v>1</v>
      </c>
      <c r="F2900" s="20">
        <v>475447.85</v>
      </c>
      <c r="G2900" s="20">
        <f t="shared" si="45"/>
        <v>475447.85</v>
      </c>
    </row>
    <row r="2901" spans="2:7" ht="28.5" outlineLevel="1" x14ac:dyDescent="0.25">
      <c r="B2901" s="90" t="s">
        <v>3119</v>
      </c>
      <c r="C2901" s="94" t="s">
        <v>6266</v>
      </c>
      <c r="D2901" s="23" t="s">
        <v>2757</v>
      </c>
      <c r="E2901" s="123">
        <v>1</v>
      </c>
      <c r="F2901" s="20">
        <v>40614.75</v>
      </c>
      <c r="G2901" s="20">
        <f t="shared" si="45"/>
        <v>40614.75</v>
      </c>
    </row>
    <row r="2902" spans="2:7" ht="28.5" outlineLevel="1" x14ac:dyDescent="0.25">
      <c r="B2902" s="90" t="s">
        <v>3120</v>
      </c>
      <c r="C2902" s="94" t="s">
        <v>6267</v>
      </c>
      <c r="D2902" s="23" t="s">
        <v>2757</v>
      </c>
      <c r="E2902" s="123">
        <v>1</v>
      </c>
      <c r="F2902" s="20">
        <v>38211.96</v>
      </c>
      <c r="G2902" s="20">
        <f t="shared" si="45"/>
        <v>38211.96</v>
      </c>
    </row>
    <row r="2903" spans="2:7" ht="28.5" outlineLevel="1" x14ac:dyDescent="0.25">
      <c r="B2903" s="90" t="s">
        <v>3121</v>
      </c>
      <c r="C2903" s="94" t="s">
        <v>6268</v>
      </c>
      <c r="D2903" s="93" t="s">
        <v>3288</v>
      </c>
      <c r="E2903" s="123">
        <v>15</v>
      </c>
      <c r="F2903" s="20">
        <v>1890.64</v>
      </c>
      <c r="G2903" s="20">
        <f t="shared" si="45"/>
        <v>28359.599999999999</v>
      </c>
    </row>
    <row r="2904" spans="2:7" ht="28.5" outlineLevel="1" x14ac:dyDescent="0.25">
      <c r="B2904" s="90" t="s">
        <v>3122</v>
      </c>
      <c r="C2904" s="94" t="s">
        <v>6269</v>
      </c>
      <c r="D2904" s="93" t="s">
        <v>3288</v>
      </c>
      <c r="E2904" s="123">
        <v>1880</v>
      </c>
      <c r="F2904" s="20">
        <v>1797.55</v>
      </c>
      <c r="G2904" s="20">
        <f t="shared" si="45"/>
        <v>3379394</v>
      </c>
    </row>
    <row r="2905" spans="2:7" ht="28.5" outlineLevel="1" x14ac:dyDescent="0.25">
      <c r="B2905" s="90" t="s">
        <v>3123</v>
      </c>
      <c r="C2905" s="94" t="s">
        <v>6270</v>
      </c>
      <c r="D2905" s="93" t="s">
        <v>3288</v>
      </c>
      <c r="E2905" s="123">
        <v>210</v>
      </c>
      <c r="F2905" s="20">
        <v>451.1</v>
      </c>
      <c r="G2905" s="20">
        <f t="shared" si="45"/>
        <v>94731</v>
      </c>
    </row>
    <row r="2906" spans="2:7" ht="28.5" outlineLevel="1" x14ac:dyDescent="0.25">
      <c r="B2906" s="90" t="s">
        <v>3124</v>
      </c>
      <c r="C2906" s="94" t="s">
        <v>6271</v>
      </c>
      <c r="D2906" s="93" t="s">
        <v>3288</v>
      </c>
      <c r="E2906" s="123">
        <v>210</v>
      </c>
      <c r="F2906" s="20">
        <v>72.33</v>
      </c>
      <c r="G2906" s="20">
        <f t="shared" si="45"/>
        <v>15189.3</v>
      </c>
    </row>
    <row r="2907" spans="2:7" ht="28.5" outlineLevel="1" x14ac:dyDescent="0.25">
      <c r="B2907" s="90" t="s">
        <v>3125</v>
      </c>
      <c r="C2907" s="94" t="s">
        <v>6272</v>
      </c>
      <c r="D2907" s="93" t="s">
        <v>3288</v>
      </c>
      <c r="E2907" s="123">
        <v>1260</v>
      </c>
      <c r="F2907" s="20">
        <v>78.58</v>
      </c>
      <c r="G2907" s="20">
        <f t="shared" si="45"/>
        <v>99010.8</v>
      </c>
    </row>
    <row r="2908" spans="2:7" outlineLevel="1" x14ac:dyDescent="0.25">
      <c r="B2908" s="90" t="s">
        <v>3126</v>
      </c>
      <c r="C2908" s="94" t="s">
        <v>6273</v>
      </c>
      <c r="D2908" s="23" t="s">
        <v>2757</v>
      </c>
      <c r="E2908" s="123">
        <v>46</v>
      </c>
      <c r="F2908" s="20">
        <v>6298.17</v>
      </c>
      <c r="G2908" s="20">
        <f t="shared" si="45"/>
        <v>289715.82</v>
      </c>
    </row>
    <row r="2909" spans="2:7" ht="28.5" outlineLevel="1" x14ac:dyDescent="0.25">
      <c r="B2909" s="90" t="s">
        <v>3127</v>
      </c>
      <c r="C2909" s="94" t="s">
        <v>6274</v>
      </c>
      <c r="D2909" s="23" t="s">
        <v>2757</v>
      </c>
      <c r="E2909" s="123">
        <v>42</v>
      </c>
      <c r="F2909" s="20">
        <v>2837.31</v>
      </c>
      <c r="G2909" s="20">
        <f t="shared" si="45"/>
        <v>119167.02</v>
      </c>
    </row>
    <row r="2910" spans="2:7" ht="28.5" outlineLevel="1" x14ac:dyDescent="0.25">
      <c r="B2910" s="90" t="s">
        <v>3128</v>
      </c>
      <c r="C2910" s="94" t="s">
        <v>6275</v>
      </c>
      <c r="D2910" s="23" t="s">
        <v>2757</v>
      </c>
      <c r="E2910" s="123">
        <v>42</v>
      </c>
      <c r="F2910" s="20">
        <v>11910.25</v>
      </c>
      <c r="G2910" s="20">
        <f t="shared" si="45"/>
        <v>500230.5</v>
      </c>
    </row>
    <row r="2911" spans="2:7" ht="28.5" outlineLevel="1" x14ac:dyDescent="0.25">
      <c r="B2911" s="90" t="s">
        <v>3129</v>
      </c>
      <c r="C2911" s="94" t="s">
        <v>6276</v>
      </c>
      <c r="D2911" s="23" t="s">
        <v>2757</v>
      </c>
      <c r="E2911" s="123">
        <v>84</v>
      </c>
      <c r="F2911" s="20">
        <v>44231.9</v>
      </c>
      <c r="G2911" s="20">
        <f t="shared" si="45"/>
        <v>3715479.6</v>
      </c>
    </row>
    <row r="2912" spans="2:7" ht="28.5" outlineLevel="1" x14ac:dyDescent="0.25">
      <c r="B2912" s="90" t="s">
        <v>3914</v>
      </c>
      <c r="C2912" s="94" t="s">
        <v>6277</v>
      </c>
      <c r="D2912" s="90" t="s">
        <v>2646</v>
      </c>
      <c r="E2912" s="123">
        <v>1</v>
      </c>
      <c r="F2912" s="20">
        <v>404636.24</v>
      </c>
      <c r="G2912" s="20">
        <f t="shared" si="45"/>
        <v>404636.24</v>
      </c>
    </row>
    <row r="2913" spans="2:7" outlineLevel="1" x14ac:dyDescent="0.25">
      <c r="B2913" s="90" t="s">
        <v>3130</v>
      </c>
      <c r="C2913" s="103" t="s">
        <v>273</v>
      </c>
      <c r="D2913" s="90"/>
      <c r="E2913" s="123"/>
      <c r="F2913" s="90"/>
      <c r="G2913" s="20">
        <f t="shared" si="45"/>
        <v>0</v>
      </c>
    </row>
    <row r="2914" spans="2:7" ht="28.5" outlineLevel="1" x14ac:dyDescent="0.25">
      <c r="B2914" s="90" t="s">
        <v>3131</v>
      </c>
      <c r="C2914" s="94" t="s">
        <v>6278</v>
      </c>
      <c r="D2914" s="23" t="s">
        <v>3287</v>
      </c>
      <c r="E2914" s="123">
        <v>36</v>
      </c>
      <c r="F2914" s="20">
        <v>92.61</v>
      </c>
      <c r="G2914" s="20">
        <f t="shared" si="45"/>
        <v>3333.96</v>
      </c>
    </row>
    <row r="2915" spans="2:7" ht="42.75" outlineLevel="1" x14ac:dyDescent="0.25">
      <c r="B2915" s="90" t="s">
        <v>3132</v>
      </c>
      <c r="C2915" s="94" t="s">
        <v>6279</v>
      </c>
      <c r="D2915" s="93" t="s">
        <v>3288</v>
      </c>
      <c r="E2915" s="123">
        <v>1887</v>
      </c>
      <c r="F2915" s="20">
        <v>265.04000000000002</v>
      </c>
      <c r="G2915" s="20">
        <f t="shared" si="45"/>
        <v>500130.48</v>
      </c>
    </row>
    <row r="2916" spans="2:7" ht="28.5" outlineLevel="1" x14ac:dyDescent="0.25">
      <c r="B2916" s="90" t="s">
        <v>3133</v>
      </c>
      <c r="C2916" s="94" t="s">
        <v>6280</v>
      </c>
      <c r="D2916" s="23" t="s">
        <v>2757</v>
      </c>
      <c r="E2916" s="123">
        <v>42</v>
      </c>
      <c r="F2916" s="20">
        <v>21812.240000000002</v>
      </c>
      <c r="G2916" s="20">
        <f t="shared" si="45"/>
        <v>916114.08</v>
      </c>
    </row>
    <row r="2917" spans="2:7" ht="28.5" outlineLevel="1" x14ac:dyDescent="0.25">
      <c r="B2917" s="90" t="s">
        <v>3134</v>
      </c>
      <c r="C2917" s="94" t="s">
        <v>6281</v>
      </c>
      <c r="D2917" s="23" t="s">
        <v>2757</v>
      </c>
      <c r="E2917" s="123">
        <v>42</v>
      </c>
      <c r="F2917" s="20">
        <v>49847.44</v>
      </c>
      <c r="G2917" s="20">
        <f t="shared" si="45"/>
        <v>2093592.48</v>
      </c>
    </row>
    <row r="2918" spans="2:7" ht="28.5" outlineLevel="1" x14ac:dyDescent="0.25">
      <c r="B2918" s="90" t="s">
        <v>3135</v>
      </c>
      <c r="C2918" s="94" t="s">
        <v>6282</v>
      </c>
      <c r="D2918" s="23" t="s">
        <v>2757</v>
      </c>
      <c r="E2918" s="123">
        <v>1</v>
      </c>
      <c r="F2918" s="20">
        <v>475335.67999999999</v>
      </c>
      <c r="G2918" s="20">
        <f t="shared" si="45"/>
        <v>475335.67999999999</v>
      </c>
    </row>
    <row r="2919" spans="2:7" ht="28.5" outlineLevel="1" x14ac:dyDescent="0.25">
      <c r="B2919" s="90" t="s">
        <v>3136</v>
      </c>
      <c r="C2919" s="94" t="s">
        <v>6283</v>
      </c>
      <c r="D2919" s="23" t="s">
        <v>2757</v>
      </c>
      <c r="E2919" s="123">
        <v>1</v>
      </c>
      <c r="F2919" s="20">
        <v>40623.050000000003</v>
      </c>
      <c r="G2919" s="20">
        <f t="shared" si="45"/>
        <v>40623.050000000003</v>
      </c>
    </row>
    <row r="2920" spans="2:7" ht="28.5" outlineLevel="1" x14ac:dyDescent="0.25">
      <c r="B2920" s="90" t="s">
        <v>3137</v>
      </c>
      <c r="C2920" s="94" t="s">
        <v>6284</v>
      </c>
      <c r="D2920" s="23" t="s">
        <v>2757</v>
      </c>
      <c r="E2920" s="123">
        <v>1</v>
      </c>
      <c r="F2920" s="20">
        <v>38203.64</v>
      </c>
      <c r="G2920" s="20">
        <f t="shared" si="45"/>
        <v>38203.64</v>
      </c>
    </row>
    <row r="2921" spans="2:7" ht="28.5" outlineLevel="1" x14ac:dyDescent="0.25">
      <c r="B2921" s="90" t="s">
        <v>3138</v>
      </c>
      <c r="C2921" s="94" t="s">
        <v>6285</v>
      </c>
      <c r="D2921" s="93" t="s">
        <v>3288</v>
      </c>
      <c r="E2921" s="123">
        <v>15</v>
      </c>
      <c r="F2921" s="20">
        <v>1890.64</v>
      </c>
      <c r="G2921" s="20">
        <f t="shared" si="45"/>
        <v>28359.599999999999</v>
      </c>
    </row>
    <row r="2922" spans="2:7" ht="28.5" outlineLevel="1" x14ac:dyDescent="0.25">
      <c r="B2922" s="90" t="s">
        <v>3139</v>
      </c>
      <c r="C2922" s="94" t="s">
        <v>6286</v>
      </c>
      <c r="D2922" s="93" t="s">
        <v>3288</v>
      </c>
      <c r="E2922" s="123">
        <v>1887</v>
      </c>
      <c r="F2922" s="20">
        <v>1797.05</v>
      </c>
      <c r="G2922" s="20">
        <f t="shared" si="45"/>
        <v>3391033.35</v>
      </c>
    </row>
    <row r="2923" spans="2:7" ht="28.5" outlineLevel="1" x14ac:dyDescent="0.25">
      <c r="B2923" s="90" t="s">
        <v>3140</v>
      </c>
      <c r="C2923" s="94" t="s">
        <v>6287</v>
      </c>
      <c r="D2923" s="93" t="s">
        <v>3288</v>
      </c>
      <c r="E2923" s="123">
        <v>210</v>
      </c>
      <c r="F2923" s="20">
        <v>451.1</v>
      </c>
      <c r="G2923" s="20">
        <f t="shared" si="45"/>
        <v>94731</v>
      </c>
    </row>
    <row r="2924" spans="2:7" ht="28.5" outlineLevel="1" x14ac:dyDescent="0.25">
      <c r="B2924" s="90" t="s">
        <v>3141</v>
      </c>
      <c r="C2924" s="94" t="s">
        <v>6288</v>
      </c>
      <c r="D2924" s="93" t="s">
        <v>3288</v>
      </c>
      <c r="E2924" s="123">
        <v>210</v>
      </c>
      <c r="F2924" s="20">
        <v>72.33</v>
      </c>
      <c r="G2924" s="20">
        <f t="shared" si="45"/>
        <v>15189.3</v>
      </c>
    </row>
    <row r="2925" spans="2:7" ht="28.5" outlineLevel="1" x14ac:dyDescent="0.25">
      <c r="B2925" s="90" t="s">
        <v>3142</v>
      </c>
      <c r="C2925" s="94" t="s">
        <v>6289</v>
      </c>
      <c r="D2925" s="93" t="s">
        <v>3288</v>
      </c>
      <c r="E2925" s="123">
        <v>1260</v>
      </c>
      <c r="F2925" s="20">
        <v>78.58</v>
      </c>
      <c r="G2925" s="20">
        <f t="shared" si="45"/>
        <v>99010.8</v>
      </c>
    </row>
    <row r="2926" spans="2:7" outlineLevel="1" x14ac:dyDescent="0.25">
      <c r="B2926" s="90" t="s">
        <v>3143</v>
      </c>
      <c r="C2926" s="94" t="s">
        <v>6290</v>
      </c>
      <c r="D2926" s="23" t="s">
        <v>2757</v>
      </c>
      <c r="E2926" s="123">
        <v>46</v>
      </c>
      <c r="F2926" s="20">
        <v>6298.17</v>
      </c>
      <c r="G2926" s="20">
        <f t="shared" si="45"/>
        <v>289715.82</v>
      </c>
    </row>
    <row r="2927" spans="2:7" ht="28.5" outlineLevel="1" x14ac:dyDescent="0.25">
      <c r="B2927" s="90" t="s">
        <v>3144</v>
      </c>
      <c r="C2927" s="94" t="s">
        <v>6291</v>
      </c>
      <c r="D2927" s="23" t="s">
        <v>2757</v>
      </c>
      <c r="E2927" s="123">
        <v>42</v>
      </c>
      <c r="F2927" s="20">
        <v>2837.31</v>
      </c>
      <c r="G2927" s="20">
        <f t="shared" si="45"/>
        <v>119167.02</v>
      </c>
    </row>
    <row r="2928" spans="2:7" ht="28.5" outlineLevel="1" x14ac:dyDescent="0.25">
      <c r="B2928" s="90" t="s">
        <v>3145</v>
      </c>
      <c r="C2928" s="94" t="s">
        <v>6292</v>
      </c>
      <c r="D2928" s="23" t="s">
        <v>2757</v>
      </c>
      <c r="E2928" s="123">
        <v>42</v>
      </c>
      <c r="F2928" s="20">
        <v>11910.25</v>
      </c>
      <c r="G2928" s="20">
        <f t="shared" si="45"/>
        <v>500230.5</v>
      </c>
    </row>
    <row r="2929" spans="2:7" ht="28.5" outlineLevel="1" x14ac:dyDescent="0.25">
      <c r="B2929" s="90" t="s">
        <v>3146</v>
      </c>
      <c r="C2929" s="94" t="s">
        <v>6293</v>
      </c>
      <c r="D2929" s="23" t="s">
        <v>2757</v>
      </c>
      <c r="E2929" s="123">
        <v>84</v>
      </c>
      <c r="F2929" s="20">
        <v>44231.9</v>
      </c>
      <c r="G2929" s="20">
        <f t="shared" si="45"/>
        <v>3715479.6</v>
      </c>
    </row>
    <row r="2930" spans="2:7" ht="28.5" outlineLevel="1" x14ac:dyDescent="0.25">
      <c r="B2930" s="90" t="s">
        <v>3915</v>
      </c>
      <c r="C2930" s="94" t="s">
        <v>6294</v>
      </c>
      <c r="D2930" s="90" t="s">
        <v>2646</v>
      </c>
      <c r="E2930" s="123">
        <v>1</v>
      </c>
      <c r="F2930" s="20">
        <v>404636.24</v>
      </c>
      <c r="G2930" s="20">
        <f t="shared" si="45"/>
        <v>404636.24</v>
      </c>
    </row>
    <row r="2931" spans="2:7" outlineLevel="1" x14ac:dyDescent="0.25">
      <c r="B2931" s="90" t="s">
        <v>3147</v>
      </c>
      <c r="C2931" s="103" t="s">
        <v>274</v>
      </c>
      <c r="D2931" s="90"/>
      <c r="E2931" s="123"/>
      <c r="F2931" s="90"/>
      <c r="G2931" s="20">
        <f t="shared" si="45"/>
        <v>0</v>
      </c>
    </row>
    <row r="2932" spans="2:7" ht="28.5" outlineLevel="1" x14ac:dyDescent="0.25">
      <c r="B2932" s="90" t="s">
        <v>3148</v>
      </c>
      <c r="C2932" s="94" t="s">
        <v>6295</v>
      </c>
      <c r="D2932" s="23" t="s">
        <v>3287</v>
      </c>
      <c r="E2932" s="123">
        <v>36</v>
      </c>
      <c r="F2932" s="20">
        <v>92.61</v>
      </c>
      <c r="G2932" s="20">
        <f t="shared" si="45"/>
        <v>3333.96</v>
      </c>
    </row>
    <row r="2933" spans="2:7" ht="42.75" outlineLevel="1" x14ac:dyDescent="0.25">
      <c r="B2933" s="90" t="s">
        <v>3149</v>
      </c>
      <c r="C2933" s="94" t="s">
        <v>6296</v>
      </c>
      <c r="D2933" s="93" t="s">
        <v>3288</v>
      </c>
      <c r="E2933" s="123">
        <v>2042</v>
      </c>
      <c r="F2933" s="20">
        <v>262.41000000000003</v>
      </c>
      <c r="G2933" s="20">
        <f t="shared" si="45"/>
        <v>535841.22</v>
      </c>
    </row>
    <row r="2934" spans="2:7" ht="28.5" outlineLevel="1" x14ac:dyDescent="0.25">
      <c r="B2934" s="90" t="s">
        <v>3150</v>
      </c>
      <c r="C2934" s="94" t="s">
        <v>6297</v>
      </c>
      <c r="D2934" s="23" t="s">
        <v>2757</v>
      </c>
      <c r="E2934" s="123">
        <v>45</v>
      </c>
      <c r="F2934" s="20">
        <v>21807.16</v>
      </c>
      <c r="G2934" s="20">
        <f t="shared" si="45"/>
        <v>981322.2</v>
      </c>
    </row>
    <row r="2935" spans="2:7" ht="28.5" outlineLevel="1" x14ac:dyDescent="0.25">
      <c r="B2935" s="90" t="s">
        <v>3151</v>
      </c>
      <c r="C2935" s="94" t="s">
        <v>6298</v>
      </c>
      <c r="D2935" s="23" t="s">
        <v>2757</v>
      </c>
      <c r="E2935" s="123">
        <v>45</v>
      </c>
      <c r="F2935" s="20">
        <v>49847.91</v>
      </c>
      <c r="G2935" s="20">
        <f t="shared" si="45"/>
        <v>2243155.9500000002</v>
      </c>
    </row>
    <row r="2936" spans="2:7" ht="28.5" outlineLevel="1" x14ac:dyDescent="0.25">
      <c r="B2936" s="90" t="s">
        <v>3152</v>
      </c>
      <c r="C2936" s="94" t="s">
        <v>6299</v>
      </c>
      <c r="D2936" s="23" t="s">
        <v>2757</v>
      </c>
      <c r="E2936" s="123">
        <v>1</v>
      </c>
      <c r="F2936" s="20">
        <v>475303.85</v>
      </c>
      <c r="G2936" s="20">
        <f t="shared" si="45"/>
        <v>475303.85</v>
      </c>
    </row>
    <row r="2937" spans="2:7" ht="28.5" outlineLevel="1" x14ac:dyDescent="0.25">
      <c r="B2937" s="90" t="s">
        <v>3153</v>
      </c>
      <c r="C2937" s="94" t="s">
        <v>6300</v>
      </c>
      <c r="D2937" s="23" t="s">
        <v>2757</v>
      </c>
      <c r="E2937" s="123">
        <v>1</v>
      </c>
      <c r="F2937" s="20">
        <v>40623.050000000003</v>
      </c>
      <c r="G2937" s="20">
        <f t="shared" si="45"/>
        <v>40623.050000000003</v>
      </c>
    </row>
    <row r="2938" spans="2:7" ht="28.5" outlineLevel="1" x14ac:dyDescent="0.25">
      <c r="B2938" s="90" t="s">
        <v>3154</v>
      </c>
      <c r="C2938" s="94" t="s">
        <v>6301</v>
      </c>
      <c r="D2938" s="23" t="s">
        <v>2757</v>
      </c>
      <c r="E2938" s="123">
        <v>1</v>
      </c>
      <c r="F2938" s="20">
        <v>38203.64</v>
      </c>
      <c r="G2938" s="20">
        <f t="shared" ref="G2938:G3001" si="46">E2938*F2938</f>
        <v>38203.64</v>
      </c>
    </row>
    <row r="2939" spans="2:7" ht="28.5" outlineLevel="1" x14ac:dyDescent="0.25">
      <c r="B2939" s="90" t="s">
        <v>3155</v>
      </c>
      <c r="C2939" s="94" t="s">
        <v>6302</v>
      </c>
      <c r="D2939" s="93" t="s">
        <v>3288</v>
      </c>
      <c r="E2939" s="123">
        <v>15</v>
      </c>
      <c r="F2939" s="20">
        <v>1890.64</v>
      </c>
      <c r="G2939" s="20">
        <f t="shared" si="46"/>
        <v>28359.599999999999</v>
      </c>
    </row>
    <row r="2940" spans="2:7" ht="28.5" outlineLevel="1" x14ac:dyDescent="0.25">
      <c r="B2940" s="90" t="s">
        <v>3156</v>
      </c>
      <c r="C2940" s="94" t="s">
        <v>6303</v>
      </c>
      <c r="D2940" s="93" t="s">
        <v>3288</v>
      </c>
      <c r="E2940" s="123">
        <v>2022</v>
      </c>
      <c r="F2940" s="20">
        <v>1798.99</v>
      </c>
      <c r="G2940" s="20">
        <f t="shared" si="46"/>
        <v>3637557.78</v>
      </c>
    </row>
    <row r="2941" spans="2:7" ht="28.5" outlineLevel="1" x14ac:dyDescent="0.25">
      <c r="B2941" s="90" t="s">
        <v>3157</v>
      </c>
      <c r="C2941" s="94" t="s">
        <v>6304</v>
      </c>
      <c r="D2941" s="93" t="s">
        <v>3288</v>
      </c>
      <c r="E2941" s="123">
        <v>225</v>
      </c>
      <c r="F2941" s="20">
        <v>451.07</v>
      </c>
      <c r="G2941" s="20">
        <f t="shared" si="46"/>
        <v>101490.75</v>
      </c>
    </row>
    <row r="2942" spans="2:7" ht="28.5" outlineLevel="1" x14ac:dyDescent="0.25">
      <c r="B2942" s="90" t="s">
        <v>3158</v>
      </c>
      <c r="C2942" s="94" t="s">
        <v>6305</v>
      </c>
      <c r="D2942" s="93" t="s">
        <v>3288</v>
      </c>
      <c r="E2942" s="123">
        <v>225</v>
      </c>
      <c r="F2942" s="20">
        <v>72.31</v>
      </c>
      <c r="G2942" s="20">
        <f t="shared" si="46"/>
        <v>16269.75</v>
      </c>
    </row>
    <row r="2943" spans="2:7" ht="28.5" outlineLevel="1" x14ac:dyDescent="0.25">
      <c r="B2943" s="90" t="s">
        <v>3159</v>
      </c>
      <c r="C2943" s="94" t="s">
        <v>6306</v>
      </c>
      <c r="D2943" s="93" t="s">
        <v>3288</v>
      </c>
      <c r="E2943" s="123">
        <v>1350</v>
      </c>
      <c r="F2943" s="20">
        <v>78.58</v>
      </c>
      <c r="G2943" s="20">
        <f t="shared" si="46"/>
        <v>106083</v>
      </c>
    </row>
    <row r="2944" spans="2:7" outlineLevel="1" x14ac:dyDescent="0.25">
      <c r="B2944" s="90" t="s">
        <v>3160</v>
      </c>
      <c r="C2944" s="94" t="s">
        <v>6307</v>
      </c>
      <c r="D2944" s="23" t="s">
        <v>2757</v>
      </c>
      <c r="E2944" s="123">
        <v>49</v>
      </c>
      <c r="F2944" s="20">
        <v>6292.47</v>
      </c>
      <c r="G2944" s="20">
        <f t="shared" si="46"/>
        <v>308331.03000000003</v>
      </c>
    </row>
    <row r="2945" spans="2:7" ht="28.5" outlineLevel="1" x14ac:dyDescent="0.25">
      <c r="B2945" s="90" t="s">
        <v>3161</v>
      </c>
      <c r="C2945" s="94" t="s">
        <v>6308</v>
      </c>
      <c r="D2945" s="23" t="s">
        <v>2757</v>
      </c>
      <c r="E2945" s="123">
        <v>45</v>
      </c>
      <c r="F2945" s="20">
        <v>2822.39</v>
      </c>
      <c r="G2945" s="20">
        <f t="shared" si="46"/>
        <v>127007.55</v>
      </c>
    </row>
    <row r="2946" spans="2:7" ht="28.5" outlineLevel="1" x14ac:dyDescent="0.25">
      <c r="B2946" s="90" t="s">
        <v>3162</v>
      </c>
      <c r="C2946" s="94" t="s">
        <v>6309</v>
      </c>
      <c r="D2946" s="23" t="s">
        <v>2757</v>
      </c>
      <c r="E2946" s="123">
        <v>45</v>
      </c>
      <c r="F2946" s="20">
        <v>11910.52</v>
      </c>
      <c r="G2946" s="20">
        <f t="shared" si="46"/>
        <v>535973.4</v>
      </c>
    </row>
    <row r="2947" spans="2:7" ht="28.5" outlineLevel="1" x14ac:dyDescent="0.25">
      <c r="B2947" s="90" t="s">
        <v>3163</v>
      </c>
      <c r="C2947" s="94" t="s">
        <v>6310</v>
      </c>
      <c r="D2947" s="23" t="s">
        <v>2757</v>
      </c>
      <c r="E2947" s="123">
        <v>90</v>
      </c>
      <c r="F2947" s="20">
        <v>44232.06</v>
      </c>
      <c r="G2947" s="20">
        <f t="shared" si="46"/>
        <v>3980885.4</v>
      </c>
    </row>
    <row r="2948" spans="2:7" ht="28.5" outlineLevel="1" x14ac:dyDescent="0.25">
      <c r="B2948" s="90" t="s">
        <v>3916</v>
      </c>
      <c r="C2948" s="94" t="s">
        <v>6311</v>
      </c>
      <c r="D2948" s="90" t="s">
        <v>2646</v>
      </c>
      <c r="E2948" s="123">
        <v>1</v>
      </c>
      <c r="F2948" s="20">
        <v>426241.89</v>
      </c>
      <c r="G2948" s="20">
        <f t="shared" si="46"/>
        <v>426241.89</v>
      </c>
    </row>
    <row r="2949" spans="2:7" outlineLevel="1" x14ac:dyDescent="0.25">
      <c r="B2949" s="90" t="s">
        <v>3164</v>
      </c>
      <c r="C2949" s="103" t="s">
        <v>275</v>
      </c>
      <c r="D2949" s="90"/>
      <c r="E2949" s="123"/>
      <c r="F2949" s="90"/>
      <c r="G2949" s="20">
        <f t="shared" si="46"/>
        <v>0</v>
      </c>
    </row>
    <row r="2950" spans="2:7" ht="28.5" outlineLevel="1" x14ac:dyDescent="0.25">
      <c r="B2950" s="90" t="s">
        <v>3165</v>
      </c>
      <c r="C2950" s="94" t="s">
        <v>6317</v>
      </c>
      <c r="D2950" s="23" t="s">
        <v>3287</v>
      </c>
      <c r="E2950" s="123">
        <v>36</v>
      </c>
      <c r="F2950" s="20">
        <v>92.61</v>
      </c>
      <c r="G2950" s="20">
        <f t="shared" si="46"/>
        <v>3333.96</v>
      </c>
    </row>
    <row r="2951" spans="2:7" ht="42.75" outlineLevel="1" x14ac:dyDescent="0.25">
      <c r="B2951" s="90" t="s">
        <v>3166</v>
      </c>
      <c r="C2951" s="94" t="s">
        <v>6318</v>
      </c>
      <c r="D2951" s="93" t="s">
        <v>3288</v>
      </c>
      <c r="E2951" s="123">
        <v>1838</v>
      </c>
      <c r="F2951" s="20">
        <v>258.45999999999998</v>
      </c>
      <c r="G2951" s="20">
        <f t="shared" si="46"/>
        <v>475049.48</v>
      </c>
    </row>
    <row r="2952" spans="2:7" ht="28.5" outlineLevel="1" x14ac:dyDescent="0.25">
      <c r="B2952" s="90" t="s">
        <v>3167</v>
      </c>
      <c r="C2952" s="94" t="s">
        <v>6319</v>
      </c>
      <c r="D2952" s="23" t="s">
        <v>2757</v>
      </c>
      <c r="E2952" s="123">
        <v>41</v>
      </c>
      <c r="F2952" s="20">
        <v>21807.27</v>
      </c>
      <c r="G2952" s="20">
        <f t="shared" si="46"/>
        <v>894098.07</v>
      </c>
    </row>
    <row r="2953" spans="2:7" ht="28.5" outlineLevel="1" x14ac:dyDescent="0.25">
      <c r="B2953" s="90" t="s">
        <v>3168</v>
      </c>
      <c r="C2953" s="94" t="s">
        <v>6320</v>
      </c>
      <c r="D2953" s="23" t="s">
        <v>2757</v>
      </c>
      <c r="E2953" s="123">
        <v>45</v>
      </c>
      <c r="F2953" s="20">
        <v>49847.54</v>
      </c>
      <c r="G2953" s="20">
        <f t="shared" si="46"/>
        <v>2243139.2999999998</v>
      </c>
    </row>
    <row r="2954" spans="2:7" ht="28.5" outlineLevel="1" x14ac:dyDescent="0.25">
      <c r="B2954" s="90" t="s">
        <v>3169</v>
      </c>
      <c r="C2954" s="94" t="s">
        <v>6321</v>
      </c>
      <c r="D2954" s="23" t="s">
        <v>2757</v>
      </c>
      <c r="E2954" s="123">
        <v>1</v>
      </c>
      <c r="F2954" s="20">
        <v>475329.39</v>
      </c>
      <c r="G2954" s="20">
        <f t="shared" si="46"/>
        <v>475329.39</v>
      </c>
    </row>
    <row r="2955" spans="2:7" ht="28.5" outlineLevel="1" x14ac:dyDescent="0.25">
      <c r="B2955" s="90" t="s">
        <v>3170</v>
      </c>
      <c r="C2955" s="94" t="s">
        <v>6322</v>
      </c>
      <c r="D2955" s="23" t="s">
        <v>2757</v>
      </c>
      <c r="E2955" s="123">
        <v>5</v>
      </c>
      <c r="F2955" s="20">
        <v>40082.639999999999</v>
      </c>
      <c r="G2955" s="20">
        <f t="shared" si="46"/>
        <v>200413.2</v>
      </c>
    </row>
    <row r="2956" spans="2:7" ht="28.5" outlineLevel="1" x14ac:dyDescent="0.25">
      <c r="B2956" s="90" t="s">
        <v>3171</v>
      </c>
      <c r="C2956" s="94" t="s">
        <v>6323</v>
      </c>
      <c r="D2956" s="23" t="s">
        <v>2757</v>
      </c>
      <c r="E2956" s="123">
        <v>1</v>
      </c>
      <c r="F2956" s="20">
        <v>38211.96</v>
      </c>
      <c r="G2956" s="20">
        <f t="shared" si="46"/>
        <v>38211.96</v>
      </c>
    </row>
    <row r="2957" spans="2:7" ht="28.5" outlineLevel="1" x14ac:dyDescent="0.25">
      <c r="B2957" s="90" t="s">
        <v>3172</v>
      </c>
      <c r="C2957" s="94" t="s">
        <v>6324</v>
      </c>
      <c r="D2957" s="93" t="s">
        <v>3288</v>
      </c>
      <c r="E2957" s="123">
        <v>15</v>
      </c>
      <c r="F2957" s="20">
        <v>1890.09</v>
      </c>
      <c r="G2957" s="20">
        <f t="shared" si="46"/>
        <v>28351.35</v>
      </c>
    </row>
    <row r="2958" spans="2:7" ht="28.5" outlineLevel="1" x14ac:dyDescent="0.25">
      <c r="B2958" s="90" t="s">
        <v>3173</v>
      </c>
      <c r="C2958" s="94" t="s">
        <v>6325</v>
      </c>
      <c r="D2958" s="93" t="s">
        <v>3288</v>
      </c>
      <c r="E2958" s="123">
        <v>1778</v>
      </c>
      <c r="F2958" s="20">
        <v>1799.57</v>
      </c>
      <c r="G2958" s="20">
        <f t="shared" si="46"/>
        <v>3199635.46</v>
      </c>
    </row>
    <row r="2959" spans="2:7" ht="28.5" outlineLevel="1" x14ac:dyDescent="0.25">
      <c r="B2959" s="90" t="s">
        <v>3174</v>
      </c>
      <c r="C2959" s="94" t="s">
        <v>6326</v>
      </c>
      <c r="D2959" s="93" t="s">
        <v>3288</v>
      </c>
      <c r="E2959" s="123">
        <v>245</v>
      </c>
      <c r="F2959" s="20">
        <v>1501.47</v>
      </c>
      <c r="G2959" s="20">
        <f t="shared" si="46"/>
        <v>367860.15</v>
      </c>
    </row>
    <row r="2960" spans="2:7" ht="28.5" outlineLevel="1" x14ac:dyDescent="0.25">
      <c r="B2960" s="90" t="s">
        <v>3175</v>
      </c>
      <c r="C2960" s="94" t="s">
        <v>6327</v>
      </c>
      <c r="D2960" s="93" t="s">
        <v>3288</v>
      </c>
      <c r="E2960" s="123">
        <v>193</v>
      </c>
      <c r="F2960" s="20">
        <v>256.10000000000002</v>
      </c>
      <c r="G2960" s="20">
        <f t="shared" si="46"/>
        <v>49427.3</v>
      </c>
    </row>
    <row r="2961" spans="2:7" ht="28.5" outlineLevel="1" x14ac:dyDescent="0.25">
      <c r="B2961" s="90" t="s">
        <v>3176</v>
      </c>
      <c r="C2961" s="94" t="s">
        <v>6328</v>
      </c>
      <c r="D2961" s="93" t="s">
        <v>3288</v>
      </c>
      <c r="E2961" s="123">
        <v>225</v>
      </c>
      <c r="F2961" s="20">
        <v>451.07</v>
      </c>
      <c r="G2961" s="20">
        <f t="shared" si="46"/>
        <v>101490.75</v>
      </c>
    </row>
    <row r="2962" spans="2:7" ht="28.5" outlineLevel="1" x14ac:dyDescent="0.25">
      <c r="B2962" s="90" t="s">
        <v>3177</v>
      </c>
      <c r="C2962" s="94" t="s">
        <v>6329</v>
      </c>
      <c r="D2962" s="93" t="s">
        <v>3288</v>
      </c>
      <c r="E2962" s="123">
        <v>225</v>
      </c>
      <c r="F2962" s="20">
        <v>72.31</v>
      </c>
      <c r="G2962" s="20">
        <f t="shared" si="46"/>
        <v>16269.75</v>
      </c>
    </row>
    <row r="2963" spans="2:7" ht="28.5" outlineLevel="1" x14ac:dyDescent="0.25">
      <c r="B2963" s="90" t="s">
        <v>3178</v>
      </c>
      <c r="C2963" s="94" t="s">
        <v>6330</v>
      </c>
      <c r="D2963" s="93" t="s">
        <v>3288</v>
      </c>
      <c r="E2963" s="123">
        <v>1350</v>
      </c>
      <c r="F2963" s="20">
        <v>78.58</v>
      </c>
      <c r="G2963" s="20">
        <f t="shared" si="46"/>
        <v>106083</v>
      </c>
    </row>
    <row r="2964" spans="2:7" ht="28.5" outlineLevel="1" x14ac:dyDescent="0.25">
      <c r="B2964" s="90" t="s">
        <v>3179</v>
      </c>
      <c r="C2964" s="94" t="s">
        <v>6331</v>
      </c>
      <c r="D2964" s="23" t="s">
        <v>2757</v>
      </c>
      <c r="E2964" s="123">
        <v>53</v>
      </c>
      <c r="F2964" s="20">
        <v>6186.22</v>
      </c>
      <c r="G2964" s="20">
        <f t="shared" si="46"/>
        <v>327869.65999999997</v>
      </c>
    </row>
    <row r="2965" spans="2:7" ht="28.5" outlineLevel="1" x14ac:dyDescent="0.25">
      <c r="B2965" s="90" t="s">
        <v>3180</v>
      </c>
      <c r="C2965" s="94" t="s">
        <v>6316</v>
      </c>
      <c r="D2965" s="23" t="s">
        <v>2757</v>
      </c>
      <c r="E2965" s="123">
        <v>45</v>
      </c>
      <c r="F2965" s="20">
        <v>3023.96</v>
      </c>
      <c r="G2965" s="20">
        <f t="shared" si="46"/>
        <v>136078.20000000001</v>
      </c>
    </row>
    <row r="2966" spans="2:7" ht="28.5" outlineLevel="1" x14ac:dyDescent="0.25">
      <c r="B2966" s="90" t="s">
        <v>3181</v>
      </c>
      <c r="C2966" s="94" t="s">
        <v>6315</v>
      </c>
      <c r="D2966" s="23" t="s">
        <v>2757</v>
      </c>
      <c r="E2966" s="123">
        <v>45</v>
      </c>
      <c r="F2966" s="20">
        <v>12570.66</v>
      </c>
      <c r="G2966" s="20">
        <f t="shared" si="46"/>
        <v>565679.69999999995</v>
      </c>
    </row>
    <row r="2967" spans="2:7" ht="28.5" outlineLevel="1" x14ac:dyDescent="0.25">
      <c r="B2967" s="90" t="s">
        <v>3182</v>
      </c>
      <c r="C2967" s="94" t="s">
        <v>6314</v>
      </c>
      <c r="D2967" s="23" t="s">
        <v>2757</v>
      </c>
      <c r="E2967" s="123">
        <v>90</v>
      </c>
      <c r="F2967" s="20">
        <v>44232.06</v>
      </c>
      <c r="G2967" s="20">
        <f t="shared" si="46"/>
        <v>3980885.4</v>
      </c>
    </row>
    <row r="2968" spans="2:7" ht="28.5" outlineLevel="1" x14ac:dyDescent="0.25">
      <c r="B2968" s="90" t="s">
        <v>3917</v>
      </c>
      <c r="C2968" s="94" t="s">
        <v>6313</v>
      </c>
      <c r="D2968" s="90" t="s">
        <v>2646</v>
      </c>
      <c r="E2968" s="123">
        <v>1</v>
      </c>
      <c r="F2968" s="20">
        <v>426241.89</v>
      </c>
      <c r="G2968" s="20">
        <f t="shared" si="46"/>
        <v>426241.89</v>
      </c>
    </row>
    <row r="2969" spans="2:7" outlineLevel="1" x14ac:dyDescent="0.25">
      <c r="B2969" s="90" t="s">
        <v>3183</v>
      </c>
      <c r="C2969" s="103" t="s">
        <v>276</v>
      </c>
      <c r="D2969" s="90"/>
      <c r="E2969" s="123"/>
      <c r="F2969" s="90"/>
      <c r="G2969" s="20">
        <f t="shared" si="46"/>
        <v>0</v>
      </c>
    </row>
    <row r="2970" spans="2:7" ht="28.5" outlineLevel="1" x14ac:dyDescent="0.25">
      <c r="B2970" s="90" t="s">
        <v>3184</v>
      </c>
      <c r="C2970" s="94" t="s">
        <v>6312</v>
      </c>
      <c r="D2970" s="23" t="s">
        <v>3287</v>
      </c>
      <c r="E2970" s="123">
        <v>36</v>
      </c>
      <c r="F2970" s="20">
        <v>92.61</v>
      </c>
      <c r="G2970" s="20">
        <f t="shared" si="46"/>
        <v>3333.96</v>
      </c>
    </row>
    <row r="2971" spans="2:7" ht="28.5" outlineLevel="1" x14ac:dyDescent="0.25">
      <c r="B2971" s="90" t="s">
        <v>3185</v>
      </c>
      <c r="C2971" s="94" t="s">
        <v>6332</v>
      </c>
      <c r="D2971" s="93" t="s">
        <v>3288</v>
      </c>
      <c r="E2971" s="123">
        <v>1651</v>
      </c>
      <c r="F2971" s="20">
        <v>1748.39</v>
      </c>
      <c r="G2971" s="20">
        <f t="shared" si="46"/>
        <v>2886591.89</v>
      </c>
    </row>
    <row r="2972" spans="2:7" ht="28.5" outlineLevel="1" x14ac:dyDescent="0.25">
      <c r="B2972" s="90" t="s">
        <v>3186</v>
      </c>
      <c r="C2972" s="94" t="s">
        <v>6333</v>
      </c>
      <c r="D2972" s="93" t="s">
        <v>3288</v>
      </c>
      <c r="E2972" s="123">
        <v>1581</v>
      </c>
      <c r="F2972" s="20">
        <v>264.3</v>
      </c>
      <c r="G2972" s="20">
        <f t="shared" si="46"/>
        <v>417858.3</v>
      </c>
    </row>
    <row r="2973" spans="2:7" ht="28.5" outlineLevel="1" x14ac:dyDescent="0.25">
      <c r="B2973" s="90" t="s">
        <v>3186</v>
      </c>
      <c r="C2973" s="94" t="s">
        <v>6334</v>
      </c>
      <c r="D2973" s="23" t="s">
        <v>2757</v>
      </c>
      <c r="E2973" s="123">
        <v>36</v>
      </c>
      <c r="F2973" s="20">
        <v>21803.23</v>
      </c>
      <c r="G2973" s="20">
        <f t="shared" si="46"/>
        <v>784916.28</v>
      </c>
    </row>
    <row r="2974" spans="2:7" ht="28.5" outlineLevel="1" x14ac:dyDescent="0.25">
      <c r="B2974" s="90" t="s">
        <v>3187</v>
      </c>
      <c r="C2974" s="94" t="s">
        <v>6335</v>
      </c>
      <c r="D2974" s="23" t="s">
        <v>2757</v>
      </c>
      <c r="E2974" s="123">
        <v>38</v>
      </c>
      <c r="F2974" s="20">
        <v>49846.32</v>
      </c>
      <c r="G2974" s="20">
        <f t="shared" si="46"/>
        <v>1894160.16</v>
      </c>
    </row>
    <row r="2975" spans="2:7" ht="28.5" outlineLevel="1" x14ac:dyDescent="0.25">
      <c r="B2975" s="90" t="s">
        <v>3188</v>
      </c>
      <c r="C2975" s="94" t="s">
        <v>6336</v>
      </c>
      <c r="D2975" s="23" t="s">
        <v>2757</v>
      </c>
      <c r="E2975" s="123">
        <v>1</v>
      </c>
      <c r="F2975" s="20">
        <v>475296.05</v>
      </c>
      <c r="G2975" s="20">
        <f t="shared" si="46"/>
        <v>475296.05</v>
      </c>
    </row>
    <row r="2976" spans="2:7" ht="28.5" outlineLevel="1" x14ac:dyDescent="0.25">
      <c r="B2976" s="90" t="s">
        <v>3189</v>
      </c>
      <c r="C2976" s="94" t="s">
        <v>6337</v>
      </c>
      <c r="D2976" s="23" t="s">
        <v>2757</v>
      </c>
      <c r="E2976" s="123">
        <v>3</v>
      </c>
      <c r="F2976" s="20">
        <v>36150.03</v>
      </c>
      <c r="G2976" s="20">
        <f t="shared" si="46"/>
        <v>108450.09</v>
      </c>
    </row>
    <row r="2977" spans="2:7" ht="28.5" outlineLevel="1" x14ac:dyDescent="0.25">
      <c r="B2977" s="90" t="s">
        <v>3190</v>
      </c>
      <c r="C2977" s="94" t="s">
        <v>6338</v>
      </c>
      <c r="D2977" s="23" t="s">
        <v>2757</v>
      </c>
      <c r="E2977" s="123">
        <v>1</v>
      </c>
      <c r="F2977" s="20">
        <v>38211.96</v>
      </c>
      <c r="G2977" s="20">
        <f t="shared" si="46"/>
        <v>38211.96</v>
      </c>
    </row>
    <row r="2978" spans="2:7" ht="28.5" outlineLevel="1" x14ac:dyDescent="0.25">
      <c r="B2978" s="90" t="s">
        <v>3191</v>
      </c>
      <c r="C2978" s="94" t="s">
        <v>6339</v>
      </c>
      <c r="D2978" s="93" t="s">
        <v>3288</v>
      </c>
      <c r="E2978" s="123">
        <v>15</v>
      </c>
      <c r="F2978" s="20">
        <v>1890.64</v>
      </c>
      <c r="G2978" s="20">
        <f t="shared" si="46"/>
        <v>28359.599999999999</v>
      </c>
    </row>
    <row r="2979" spans="2:7" ht="28.5" outlineLevel="1" x14ac:dyDescent="0.25">
      <c r="B2979" s="90" t="s">
        <v>3192</v>
      </c>
      <c r="C2979" s="94" t="s">
        <v>6340</v>
      </c>
      <c r="D2979" s="93" t="s">
        <v>3288</v>
      </c>
      <c r="E2979" s="123">
        <v>1591</v>
      </c>
      <c r="F2979" s="20">
        <v>1799.55</v>
      </c>
      <c r="G2979" s="20">
        <f t="shared" si="46"/>
        <v>2863084.05</v>
      </c>
    </row>
    <row r="2980" spans="2:7" ht="28.5" outlineLevel="1" x14ac:dyDescent="0.25">
      <c r="B2980" s="90" t="s">
        <v>3193</v>
      </c>
      <c r="C2980" s="94" t="s">
        <v>6341</v>
      </c>
      <c r="D2980" s="93" t="s">
        <v>3288</v>
      </c>
      <c r="E2980" s="123">
        <v>106</v>
      </c>
      <c r="F2980" s="20">
        <v>1503.22</v>
      </c>
      <c r="G2980" s="20">
        <f t="shared" si="46"/>
        <v>159341.32</v>
      </c>
    </row>
    <row r="2981" spans="2:7" ht="28.5" outlineLevel="1" x14ac:dyDescent="0.25">
      <c r="B2981" s="90" t="s">
        <v>3194</v>
      </c>
      <c r="C2981" s="94" t="s">
        <v>6342</v>
      </c>
      <c r="D2981" s="93" t="s">
        <v>3288</v>
      </c>
      <c r="E2981" s="123">
        <v>60</v>
      </c>
      <c r="F2981" s="20">
        <v>256.08</v>
      </c>
      <c r="G2981" s="20">
        <f t="shared" si="46"/>
        <v>15364.8</v>
      </c>
    </row>
    <row r="2982" spans="2:7" ht="28.5" outlineLevel="1" x14ac:dyDescent="0.25">
      <c r="B2982" s="90" t="s">
        <v>3195</v>
      </c>
      <c r="C2982" s="94" t="s">
        <v>6343</v>
      </c>
      <c r="D2982" s="93" t="s">
        <v>3288</v>
      </c>
      <c r="E2982" s="123">
        <v>190</v>
      </c>
      <c r="F2982" s="20">
        <v>451.11</v>
      </c>
      <c r="G2982" s="20">
        <f t="shared" si="46"/>
        <v>85710.9</v>
      </c>
    </row>
    <row r="2983" spans="2:7" ht="28.5" outlineLevel="1" x14ac:dyDescent="0.25">
      <c r="B2983" s="90" t="s">
        <v>3196</v>
      </c>
      <c r="C2983" s="94" t="s">
        <v>6344</v>
      </c>
      <c r="D2983" s="93" t="s">
        <v>3288</v>
      </c>
      <c r="E2983" s="123">
        <v>190</v>
      </c>
      <c r="F2983" s="20">
        <v>72.38</v>
      </c>
      <c r="G2983" s="20">
        <f t="shared" si="46"/>
        <v>13752.2</v>
      </c>
    </row>
    <row r="2984" spans="2:7" ht="28.5" outlineLevel="1" x14ac:dyDescent="0.25">
      <c r="B2984" s="90" t="s">
        <v>3197</v>
      </c>
      <c r="C2984" s="94" t="s">
        <v>6345</v>
      </c>
      <c r="D2984" s="93" t="s">
        <v>3288</v>
      </c>
      <c r="E2984" s="123">
        <v>1140</v>
      </c>
      <c r="F2984" s="20">
        <v>78.59</v>
      </c>
      <c r="G2984" s="20">
        <f t="shared" si="46"/>
        <v>89592.6</v>
      </c>
    </row>
    <row r="2985" spans="2:7" ht="28.5" outlineLevel="1" x14ac:dyDescent="0.25">
      <c r="B2985" s="90" t="s">
        <v>3198</v>
      </c>
      <c r="C2985" s="94" t="s">
        <v>6346</v>
      </c>
      <c r="D2985" s="23" t="s">
        <v>2757</v>
      </c>
      <c r="E2985" s="123">
        <v>44</v>
      </c>
      <c r="F2985" s="20">
        <v>6243.38</v>
      </c>
      <c r="G2985" s="20">
        <f t="shared" si="46"/>
        <v>274708.71999999997</v>
      </c>
    </row>
    <row r="2986" spans="2:7" ht="28.5" outlineLevel="1" x14ac:dyDescent="0.25">
      <c r="B2986" s="90" t="s">
        <v>3199</v>
      </c>
      <c r="C2986" s="94" t="s">
        <v>6347</v>
      </c>
      <c r="D2986" s="23" t="s">
        <v>2757</v>
      </c>
      <c r="E2986" s="123">
        <v>38</v>
      </c>
      <c r="F2986" s="20">
        <v>2948.91</v>
      </c>
      <c r="G2986" s="20">
        <f t="shared" si="46"/>
        <v>112058.58</v>
      </c>
    </row>
    <row r="2987" spans="2:7" ht="28.5" outlineLevel="1" x14ac:dyDescent="0.25">
      <c r="B2987" s="90" t="s">
        <v>3200</v>
      </c>
      <c r="C2987" s="94" t="s">
        <v>6348</v>
      </c>
      <c r="D2987" s="23" t="s">
        <v>2757</v>
      </c>
      <c r="E2987" s="123">
        <v>36</v>
      </c>
      <c r="F2987" s="20">
        <v>11910.52</v>
      </c>
      <c r="G2987" s="20">
        <f t="shared" si="46"/>
        <v>428778.72</v>
      </c>
    </row>
    <row r="2988" spans="2:7" ht="28.5" outlineLevel="1" x14ac:dyDescent="0.25">
      <c r="B2988" s="90" t="s">
        <v>3201</v>
      </c>
      <c r="C2988" s="94" t="s">
        <v>6349</v>
      </c>
      <c r="D2988" s="23" t="s">
        <v>2757</v>
      </c>
      <c r="E2988" s="123">
        <v>2</v>
      </c>
      <c r="F2988" s="20">
        <v>19334.62</v>
      </c>
      <c r="G2988" s="20">
        <f t="shared" si="46"/>
        <v>38669.24</v>
      </c>
    </row>
    <row r="2989" spans="2:7" ht="28.5" outlineLevel="1" x14ac:dyDescent="0.25">
      <c r="B2989" s="90" t="s">
        <v>3202</v>
      </c>
      <c r="C2989" s="94" t="s">
        <v>6350</v>
      </c>
      <c r="D2989" s="23" t="s">
        <v>2757</v>
      </c>
      <c r="E2989" s="123">
        <v>76</v>
      </c>
      <c r="F2989" s="20">
        <v>44232.07</v>
      </c>
      <c r="G2989" s="20">
        <f t="shared" si="46"/>
        <v>3361637.32</v>
      </c>
    </row>
    <row r="2990" spans="2:7" ht="28.5" outlineLevel="1" x14ac:dyDescent="0.25">
      <c r="B2990" s="90" t="s">
        <v>3918</v>
      </c>
      <c r="C2990" s="94" t="s">
        <v>6351</v>
      </c>
      <c r="D2990" s="90" t="s">
        <v>2646</v>
      </c>
      <c r="E2990" s="123">
        <v>1</v>
      </c>
      <c r="F2990" s="20">
        <v>375750.43</v>
      </c>
      <c r="G2990" s="20">
        <f t="shared" si="46"/>
        <v>375750.43</v>
      </c>
    </row>
    <row r="2991" spans="2:7" outlineLevel="1" x14ac:dyDescent="0.25">
      <c r="B2991" s="90" t="s">
        <v>3203</v>
      </c>
      <c r="C2991" s="103" t="s">
        <v>277</v>
      </c>
      <c r="D2991" s="90"/>
      <c r="E2991" s="123"/>
      <c r="F2991" s="90"/>
      <c r="G2991" s="20">
        <f t="shared" si="46"/>
        <v>0</v>
      </c>
    </row>
    <row r="2992" spans="2:7" ht="28.5" outlineLevel="1" x14ac:dyDescent="0.25">
      <c r="B2992" s="90" t="s">
        <v>3204</v>
      </c>
      <c r="C2992" s="94" t="s">
        <v>6352</v>
      </c>
      <c r="D2992" s="23" t="s">
        <v>3287</v>
      </c>
      <c r="E2992" s="123">
        <v>36</v>
      </c>
      <c r="F2992" s="20">
        <v>92.61</v>
      </c>
      <c r="G2992" s="20">
        <f t="shared" si="46"/>
        <v>3333.96</v>
      </c>
    </row>
    <row r="2993" spans="2:7" ht="42.75" outlineLevel="1" x14ac:dyDescent="0.25">
      <c r="B2993" s="90" t="s">
        <v>3205</v>
      </c>
      <c r="C2993" s="94" t="s">
        <v>6353</v>
      </c>
      <c r="D2993" s="93" t="s">
        <v>3288</v>
      </c>
      <c r="E2993" s="123">
        <v>1790</v>
      </c>
      <c r="F2993" s="20">
        <v>262.18</v>
      </c>
      <c r="G2993" s="20">
        <f t="shared" si="46"/>
        <v>469302.2</v>
      </c>
    </row>
    <row r="2994" spans="2:7" ht="28.5" outlineLevel="1" x14ac:dyDescent="0.25">
      <c r="B2994" s="90" t="s">
        <v>3206</v>
      </c>
      <c r="C2994" s="94" t="s">
        <v>6354</v>
      </c>
      <c r="D2994" s="23" t="s">
        <v>2757</v>
      </c>
      <c r="E2994" s="123">
        <v>39</v>
      </c>
      <c r="F2994" s="20">
        <v>21805.31</v>
      </c>
      <c r="G2994" s="20">
        <f t="shared" si="46"/>
        <v>850407.09</v>
      </c>
    </row>
    <row r="2995" spans="2:7" ht="28.5" outlineLevel="1" x14ac:dyDescent="0.25">
      <c r="B2995" s="90" t="s">
        <v>3207</v>
      </c>
      <c r="C2995" s="94" t="s">
        <v>6355</v>
      </c>
      <c r="D2995" s="23" t="s">
        <v>2757</v>
      </c>
      <c r="E2995" s="123">
        <v>39</v>
      </c>
      <c r="F2995" s="20">
        <v>49847.31</v>
      </c>
      <c r="G2995" s="20">
        <f t="shared" si="46"/>
        <v>1944045.09</v>
      </c>
    </row>
    <row r="2996" spans="2:7" ht="28.5" outlineLevel="1" x14ac:dyDescent="0.25">
      <c r="B2996" s="90" t="s">
        <v>3208</v>
      </c>
      <c r="C2996" s="94" t="s">
        <v>6356</v>
      </c>
      <c r="D2996" s="23" t="s">
        <v>2757</v>
      </c>
      <c r="E2996" s="123">
        <v>1</v>
      </c>
      <c r="F2996" s="20">
        <v>475314.1</v>
      </c>
      <c r="G2996" s="20">
        <f t="shared" si="46"/>
        <v>475314.1</v>
      </c>
    </row>
    <row r="2997" spans="2:7" ht="28.5" outlineLevel="1" x14ac:dyDescent="0.25">
      <c r="B2997" s="90" t="s">
        <v>3209</v>
      </c>
      <c r="C2997" s="94" t="s">
        <v>6357</v>
      </c>
      <c r="D2997" s="23" t="s">
        <v>2757</v>
      </c>
      <c r="E2997" s="123">
        <v>1</v>
      </c>
      <c r="F2997" s="20">
        <v>45145.97</v>
      </c>
      <c r="G2997" s="20">
        <f t="shared" si="46"/>
        <v>45145.97</v>
      </c>
    </row>
    <row r="2998" spans="2:7" ht="28.5" outlineLevel="1" x14ac:dyDescent="0.25">
      <c r="B2998" s="90" t="s">
        <v>3210</v>
      </c>
      <c r="C2998" s="94" t="s">
        <v>6358</v>
      </c>
      <c r="D2998" s="23" t="s">
        <v>2757</v>
      </c>
      <c r="E2998" s="123">
        <v>1</v>
      </c>
      <c r="F2998" s="20">
        <v>38211.96</v>
      </c>
      <c r="G2998" s="20">
        <f t="shared" si="46"/>
        <v>38211.96</v>
      </c>
    </row>
    <row r="2999" spans="2:7" ht="28.5" outlineLevel="1" x14ac:dyDescent="0.25">
      <c r="B2999" s="90" t="s">
        <v>3211</v>
      </c>
      <c r="C2999" s="94" t="s">
        <v>6359</v>
      </c>
      <c r="D2999" s="93" t="s">
        <v>3288</v>
      </c>
      <c r="E2999" s="123">
        <v>15</v>
      </c>
      <c r="F2999" s="20">
        <v>1890.64</v>
      </c>
      <c r="G2999" s="20">
        <f t="shared" si="46"/>
        <v>28359.599999999999</v>
      </c>
    </row>
    <row r="3000" spans="2:7" ht="28.5" outlineLevel="1" x14ac:dyDescent="0.25">
      <c r="B3000" s="90" t="s">
        <v>3212</v>
      </c>
      <c r="C3000" s="94" t="s">
        <v>6360</v>
      </c>
      <c r="D3000" s="93" t="s">
        <v>3288</v>
      </c>
      <c r="E3000" s="123">
        <v>1770</v>
      </c>
      <c r="F3000" s="20">
        <v>1798.18</v>
      </c>
      <c r="G3000" s="20">
        <f t="shared" si="46"/>
        <v>3182778.6</v>
      </c>
    </row>
    <row r="3001" spans="2:7" ht="28.5" outlineLevel="1" x14ac:dyDescent="0.25">
      <c r="B3001" s="90" t="s">
        <v>3213</v>
      </c>
      <c r="C3001" s="94" t="s">
        <v>6361</v>
      </c>
      <c r="D3001" s="93" t="s">
        <v>3288</v>
      </c>
      <c r="E3001" s="123">
        <v>195</v>
      </c>
      <c r="F3001" s="20">
        <v>451.14</v>
      </c>
      <c r="G3001" s="20">
        <f t="shared" si="46"/>
        <v>87972.3</v>
      </c>
    </row>
    <row r="3002" spans="2:7" ht="28.5" outlineLevel="1" x14ac:dyDescent="0.25">
      <c r="B3002" s="90" t="s">
        <v>3214</v>
      </c>
      <c r="C3002" s="94" t="s">
        <v>6362</v>
      </c>
      <c r="D3002" s="93" t="s">
        <v>3288</v>
      </c>
      <c r="E3002" s="123">
        <v>195</v>
      </c>
      <c r="F3002" s="20">
        <v>72.31</v>
      </c>
      <c r="G3002" s="20">
        <f t="shared" ref="G3002:G3065" si="47">E3002*F3002</f>
        <v>14100.45</v>
      </c>
    </row>
    <row r="3003" spans="2:7" ht="28.5" outlineLevel="1" x14ac:dyDescent="0.25">
      <c r="B3003" s="90" t="s">
        <v>3215</v>
      </c>
      <c r="C3003" s="94" t="s">
        <v>6363</v>
      </c>
      <c r="D3003" s="93" t="s">
        <v>3288</v>
      </c>
      <c r="E3003" s="123">
        <v>1170</v>
      </c>
      <c r="F3003" s="20">
        <v>78.569999999999993</v>
      </c>
      <c r="G3003" s="20">
        <f t="shared" si="47"/>
        <v>91926.9</v>
      </c>
    </row>
    <row r="3004" spans="2:7" ht="28.5" outlineLevel="1" x14ac:dyDescent="0.25">
      <c r="B3004" s="90" t="s">
        <v>3216</v>
      </c>
      <c r="C3004" s="94" t="s">
        <v>6364</v>
      </c>
      <c r="D3004" s="23" t="s">
        <v>2757</v>
      </c>
      <c r="E3004" s="123">
        <v>43</v>
      </c>
      <c r="F3004" s="20">
        <v>6305.24</v>
      </c>
      <c r="G3004" s="20">
        <f t="shared" si="47"/>
        <v>271125.32</v>
      </c>
    </row>
    <row r="3005" spans="2:7" ht="28.5" outlineLevel="1" x14ac:dyDescent="0.25">
      <c r="B3005" s="90" t="s">
        <v>3217</v>
      </c>
      <c r="C3005" s="94" t="s">
        <v>6365</v>
      </c>
      <c r="D3005" s="23" t="s">
        <v>2757</v>
      </c>
      <c r="E3005" s="123">
        <v>39</v>
      </c>
      <c r="F3005" s="20">
        <v>2620.46</v>
      </c>
      <c r="G3005" s="20">
        <f t="shared" si="47"/>
        <v>102197.94</v>
      </c>
    </row>
    <row r="3006" spans="2:7" ht="28.5" outlineLevel="1" x14ac:dyDescent="0.25">
      <c r="B3006" s="90" t="s">
        <v>3218</v>
      </c>
      <c r="C3006" s="94" t="s">
        <v>6366</v>
      </c>
      <c r="D3006" s="23" t="s">
        <v>2757</v>
      </c>
      <c r="E3006" s="123">
        <v>39</v>
      </c>
      <c r="F3006" s="20">
        <v>11910.8</v>
      </c>
      <c r="G3006" s="20">
        <f t="shared" si="47"/>
        <v>464521.2</v>
      </c>
    </row>
    <row r="3007" spans="2:7" ht="28.5" outlineLevel="1" x14ac:dyDescent="0.25">
      <c r="B3007" s="90" t="s">
        <v>3219</v>
      </c>
      <c r="C3007" s="94" t="s">
        <v>6367</v>
      </c>
      <c r="D3007" s="23" t="s">
        <v>2757</v>
      </c>
      <c r="E3007" s="123">
        <v>78</v>
      </c>
      <c r="F3007" s="20">
        <v>44231.94</v>
      </c>
      <c r="G3007" s="20">
        <f t="shared" si="47"/>
        <v>3450091.32</v>
      </c>
    </row>
    <row r="3008" spans="2:7" ht="28.5" outlineLevel="1" x14ac:dyDescent="0.25">
      <c r="B3008" s="90" t="s">
        <v>3919</v>
      </c>
      <c r="C3008" s="94" t="s">
        <v>6368</v>
      </c>
      <c r="D3008" s="90" t="s">
        <v>2646</v>
      </c>
      <c r="E3008" s="123">
        <v>1</v>
      </c>
      <c r="F3008" s="20">
        <v>382913.17</v>
      </c>
      <c r="G3008" s="20">
        <f t="shared" si="47"/>
        <v>382913.17</v>
      </c>
    </row>
    <row r="3009" spans="2:7" outlineLevel="1" x14ac:dyDescent="0.25">
      <c r="B3009" s="90" t="s">
        <v>3220</v>
      </c>
      <c r="C3009" s="103" t="s">
        <v>278</v>
      </c>
      <c r="D3009" s="90"/>
      <c r="E3009" s="123"/>
      <c r="F3009" s="90"/>
      <c r="G3009" s="20">
        <f t="shared" si="47"/>
        <v>0</v>
      </c>
    </row>
    <row r="3010" spans="2:7" ht="28.5" outlineLevel="1" x14ac:dyDescent="0.25">
      <c r="B3010" s="90" t="s">
        <v>3221</v>
      </c>
      <c r="C3010" s="94" t="s">
        <v>6369</v>
      </c>
      <c r="D3010" s="23" t="s">
        <v>3287</v>
      </c>
      <c r="E3010" s="123">
        <v>36</v>
      </c>
      <c r="F3010" s="20">
        <v>92.61</v>
      </c>
      <c r="G3010" s="20">
        <f t="shared" si="47"/>
        <v>3333.96</v>
      </c>
    </row>
    <row r="3011" spans="2:7" ht="42.75" outlineLevel="1" x14ac:dyDescent="0.25">
      <c r="B3011" s="90" t="s">
        <v>3222</v>
      </c>
      <c r="C3011" s="94" t="s">
        <v>6370</v>
      </c>
      <c r="D3011" s="93" t="s">
        <v>3288</v>
      </c>
      <c r="E3011" s="123">
        <v>2437</v>
      </c>
      <c r="F3011" s="20">
        <v>260.77</v>
      </c>
      <c r="G3011" s="20">
        <f t="shared" si="47"/>
        <v>635496.49</v>
      </c>
    </row>
    <row r="3012" spans="2:7" ht="28.5" outlineLevel="1" x14ac:dyDescent="0.25">
      <c r="B3012" s="90" t="s">
        <v>3223</v>
      </c>
      <c r="C3012" s="94" t="s">
        <v>6371</v>
      </c>
      <c r="D3012" s="23" t="s">
        <v>2757</v>
      </c>
      <c r="E3012" s="123">
        <v>51</v>
      </c>
      <c r="F3012" s="20">
        <v>21817.54</v>
      </c>
      <c r="G3012" s="20">
        <f t="shared" si="47"/>
        <v>1112694.54</v>
      </c>
    </row>
    <row r="3013" spans="2:7" ht="28.5" outlineLevel="1" x14ac:dyDescent="0.25">
      <c r="B3013" s="90" t="s">
        <v>3224</v>
      </c>
      <c r="C3013" s="94" t="s">
        <v>6372</v>
      </c>
      <c r="D3013" s="23" t="s">
        <v>2757</v>
      </c>
      <c r="E3013" s="123">
        <v>10</v>
      </c>
      <c r="F3013" s="20">
        <v>14780.11</v>
      </c>
      <c r="G3013" s="20">
        <f t="shared" si="47"/>
        <v>147801.1</v>
      </c>
    </row>
    <row r="3014" spans="2:7" ht="28.5" outlineLevel="1" x14ac:dyDescent="0.25">
      <c r="B3014" s="90" t="s">
        <v>3225</v>
      </c>
      <c r="C3014" s="94" t="s">
        <v>6373</v>
      </c>
      <c r="D3014" s="23" t="s">
        <v>2757</v>
      </c>
      <c r="E3014" s="123">
        <v>61</v>
      </c>
      <c r="F3014" s="20">
        <v>49850.29</v>
      </c>
      <c r="G3014" s="20">
        <f t="shared" si="47"/>
        <v>3040867.69</v>
      </c>
    </row>
    <row r="3015" spans="2:7" ht="28.5" outlineLevel="1" x14ac:dyDescent="0.25">
      <c r="B3015" s="90" t="s">
        <v>3226</v>
      </c>
      <c r="C3015" s="94" t="s">
        <v>6374</v>
      </c>
      <c r="D3015" s="23" t="s">
        <v>2757</v>
      </c>
      <c r="E3015" s="123">
        <v>1</v>
      </c>
      <c r="F3015" s="20">
        <v>476357.97</v>
      </c>
      <c r="G3015" s="20">
        <f t="shared" si="47"/>
        <v>476357.97</v>
      </c>
    </row>
    <row r="3016" spans="2:7" ht="28.5" outlineLevel="1" x14ac:dyDescent="0.25">
      <c r="B3016" s="90" t="s">
        <v>3227</v>
      </c>
      <c r="C3016" s="94" t="s">
        <v>6375</v>
      </c>
      <c r="D3016" s="23" t="s">
        <v>2757</v>
      </c>
      <c r="E3016" s="123">
        <v>3</v>
      </c>
      <c r="F3016" s="20">
        <v>36668.28</v>
      </c>
      <c r="G3016" s="20">
        <f t="shared" si="47"/>
        <v>110004.84</v>
      </c>
    </row>
    <row r="3017" spans="2:7" ht="28.5" outlineLevel="1" x14ac:dyDescent="0.25">
      <c r="B3017" s="90" t="s">
        <v>3228</v>
      </c>
      <c r="C3017" s="94" t="s">
        <v>6376</v>
      </c>
      <c r="D3017" s="23" t="s">
        <v>2757</v>
      </c>
      <c r="E3017" s="123">
        <v>3</v>
      </c>
      <c r="F3017" s="20">
        <v>37688.15</v>
      </c>
      <c r="G3017" s="20">
        <f t="shared" si="47"/>
        <v>113064.45</v>
      </c>
    </row>
    <row r="3018" spans="2:7" ht="28.5" outlineLevel="1" x14ac:dyDescent="0.25">
      <c r="B3018" s="90" t="s">
        <v>3229</v>
      </c>
      <c r="C3018" s="94" t="s">
        <v>6377</v>
      </c>
      <c r="D3018" s="93" t="s">
        <v>3288</v>
      </c>
      <c r="E3018" s="123">
        <v>15</v>
      </c>
      <c r="F3018" s="20">
        <v>1890.09</v>
      </c>
      <c r="G3018" s="20">
        <f t="shared" si="47"/>
        <v>28351.35</v>
      </c>
    </row>
    <row r="3019" spans="2:7" ht="28.5" outlineLevel="1" x14ac:dyDescent="0.25">
      <c r="B3019" s="90" t="s">
        <v>3230</v>
      </c>
      <c r="C3019" s="94" t="s">
        <v>6378</v>
      </c>
      <c r="D3019" s="93" t="s">
        <v>3288</v>
      </c>
      <c r="E3019" s="123">
        <v>2702</v>
      </c>
      <c r="F3019" s="20">
        <v>2333.02</v>
      </c>
      <c r="G3019" s="20">
        <f t="shared" si="47"/>
        <v>6303820.04</v>
      </c>
    </row>
    <row r="3020" spans="2:7" ht="28.5" outlineLevel="1" x14ac:dyDescent="0.25">
      <c r="B3020" s="90" t="s">
        <v>3231</v>
      </c>
      <c r="C3020" s="94" t="s">
        <v>6379</v>
      </c>
      <c r="D3020" s="93" t="s">
        <v>3288</v>
      </c>
      <c r="E3020" s="123">
        <v>255</v>
      </c>
      <c r="F3020" s="20">
        <v>451.15</v>
      </c>
      <c r="G3020" s="20">
        <f t="shared" si="47"/>
        <v>115043.25</v>
      </c>
    </row>
    <row r="3021" spans="2:7" ht="28.5" outlineLevel="1" x14ac:dyDescent="0.25">
      <c r="B3021" s="90" t="s">
        <v>3232</v>
      </c>
      <c r="C3021" s="94" t="s">
        <v>6380</v>
      </c>
      <c r="D3021" s="93" t="s">
        <v>3288</v>
      </c>
      <c r="E3021" s="123">
        <v>255</v>
      </c>
      <c r="F3021" s="20">
        <v>72.349999999999994</v>
      </c>
      <c r="G3021" s="20">
        <f t="shared" si="47"/>
        <v>18449.25</v>
      </c>
    </row>
    <row r="3022" spans="2:7" ht="28.5" outlineLevel="1" x14ac:dyDescent="0.25">
      <c r="B3022" s="90" t="s">
        <v>3233</v>
      </c>
      <c r="C3022" s="94" t="s">
        <v>6381</v>
      </c>
      <c r="D3022" s="93" t="s">
        <v>3288</v>
      </c>
      <c r="E3022" s="123">
        <v>1830</v>
      </c>
      <c r="F3022" s="20">
        <v>78.58</v>
      </c>
      <c r="G3022" s="20">
        <f t="shared" si="47"/>
        <v>143801.4</v>
      </c>
    </row>
    <row r="3023" spans="2:7" ht="28.5" outlineLevel="1" x14ac:dyDescent="0.25">
      <c r="B3023" s="90" t="s">
        <v>3234</v>
      </c>
      <c r="C3023" s="94" t="s">
        <v>6382</v>
      </c>
      <c r="D3023" s="23" t="s">
        <v>2757</v>
      </c>
      <c r="E3023" s="123">
        <v>57</v>
      </c>
      <c r="F3023" s="20">
        <v>6332.05</v>
      </c>
      <c r="G3023" s="20">
        <f t="shared" si="47"/>
        <v>360926.85</v>
      </c>
    </row>
    <row r="3024" spans="2:7" ht="28.5" outlineLevel="1" x14ac:dyDescent="0.25">
      <c r="B3024" s="90" t="s">
        <v>3235</v>
      </c>
      <c r="C3024" s="94" t="s">
        <v>6383</v>
      </c>
      <c r="D3024" s="23" t="s">
        <v>2757</v>
      </c>
      <c r="E3024" s="123">
        <v>61</v>
      </c>
      <c r="F3024" s="20">
        <v>2288.44</v>
      </c>
      <c r="G3024" s="20">
        <f t="shared" si="47"/>
        <v>139594.84</v>
      </c>
    </row>
    <row r="3025" spans="2:7" ht="28.5" outlineLevel="1" x14ac:dyDescent="0.25">
      <c r="B3025" s="90" t="s">
        <v>3236</v>
      </c>
      <c r="C3025" s="94" t="s">
        <v>6384</v>
      </c>
      <c r="D3025" s="23" t="s">
        <v>2757</v>
      </c>
      <c r="E3025" s="123">
        <v>61</v>
      </c>
      <c r="F3025" s="20">
        <v>11910.26</v>
      </c>
      <c r="G3025" s="20">
        <f t="shared" si="47"/>
        <v>726525.86</v>
      </c>
    </row>
    <row r="3026" spans="2:7" ht="28.5" outlineLevel="1" x14ac:dyDescent="0.25">
      <c r="B3026" s="90" t="s">
        <v>3237</v>
      </c>
      <c r="C3026" s="94" t="s">
        <v>6385</v>
      </c>
      <c r="D3026" s="23" t="s">
        <v>2757</v>
      </c>
      <c r="E3026" s="123">
        <v>122</v>
      </c>
      <c r="F3026" s="20">
        <v>46246.1</v>
      </c>
      <c r="G3026" s="20">
        <f t="shared" si="47"/>
        <v>5642024.2000000002</v>
      </c>
    </row>
    <row r="3027" spans="2:7" ht="28.5" outlineLevel="1" x14ac:dyDescent="0.25">
      <c r="B3027" s="90" t="s">
        <v>3920</v>
      </c>
      <c r="C3027" s="94" t="s">
        <v>6386</v>
      </c>
      <c r="D3027" s="90" t="s">
        <v>2646</v>
      </c>
      <c r="E3027" s="123">
        <v>1</v>
      </c>
      <c r="F3027" s="20">
        <v>481430.24</v>
      </c>
      <c r="G3027" s="20">
        <f t="shared" si="47"/>
        <v>481430.24</v>
      </c>
    </row>
    <row r="3028" spans="2:7" ht="28.5" outlineLevel="1" x14ac:dyDescent="0.25">
      <c r="B3028" s="90" t="s">
        <v>3238</v>
      </c>
      <c r="C3028" s="103" t="s">
        <v>279</v>
      </c>
      <c r="D3028" s="90"/>
      <c r="E3028" s="123"/>
      <c r="F3028" s="90"/>
      <c r="G3028" s="20">
        <f t="shared" si="47"/>
        <v>0</v>
      </c>
    </row>
    <row r="3029" spans="2:7" ht="28.5" outlineLevel="1" x14ac:dyDescent="0.25">
      <c r="B3029" s="90" t="s">
        <v>3239</v>
      </c>
      <c r="C3029" s="94" t="s">
        <v>6387</v>
      </c>
      <c r="D3029" s="23" t="s">
        <v>3287</v>
      </c>
      <c r="E3029" s="123">
        <v>104.9</v>
      </c>
      <c r="F3029" s="20">
        <v>92.56</v>
      </c>
      <c r="G3029" s="20">
        <f t="shared" si="47"/>
        <v>9709.5400000000009</v>
      </c>
    </row>
    <row r="3030" spans="2:7" ht="42.75" outlineLevel="1" x14ac:dyDescent="0.25">
      <c r="B3030" s="90" t="s">
        <v>3240</v>
      </c>
      <c r="C3030" s="94" t="s">
        <v>6388</v>
      </c>
      <c r="D3030" s="93" t="s">
        <v>3288</v>
      </c>
      <c r="E3030" s="123">
        <v>880</v>
      </c>
      <c r="F3030" s="20">
        <v>237.6</v>
      </c>
      <c r="G3030" s="20">
        <f t="shared" si="47"/>
        <v>209088</v>
      </c>
    </row>
    <row r="3031" spans="2:7" ht="28.5" outlineLevel="1" x14ac:dyDescent="0.25">
      <c r="B3031" s="90" t="s">
        <v>3241</v>
      </c>
      <c r="C3031" s="94" t="s">
        <v>6389</v>
      </c>
      <c r="D3031" s="23" t="s">
        <v>2757</v>
      </c>
      <c r="E3031" s="123">
        <v>17</v>
      </c>
      <c r="F3031" s="20">
        <v>21819.82</v>
      </c>
      <c r="G3031" s="20">
        <f t="shared" si="47"/>
        <v>370936.94</v>
      </c>
    </row>
    <row r="3032" spans="2:7" ht="28.5" outlineLevel="1" x14ac:dyDescent="0.25">
      <c r="B3032" s="90" t="s">
        <v>3242</v>
      </c>
      <c r="C3032" s="94" t="s">
        <v>6390</v>
      </c>
      <c r="D3032" s="23" t="s">
        <v>2757</v>
      </c>
      <c r="E3032" s="123">
        <v>17</v>
      </c>
      <c r="F3032" s="20">
        <v>49846.9</v>
      </c>
      <c r="G3032" s="20">
        <f t="shared" si="47"/>
        <v>847397.3</v>
      </c>
    </row>
    <row r="3033" spans="2:7" ht="28.5" outlineLevel="1" x14ac:dyDescent="0.25">
      <c r="B3033" s="90" t="s">
        <v>3243</v>
      </c>
      <c r="C3033" s="94" t="s">
        <v>6391</v>
      </c>
      <c r="D3033" s="23" t="s">
        <v>2757</v>
      </c>
      <c r="E3033" s="123">
        <v>1</v>
      </c>
      <c r="F3033" s="20">
        <v>586636.12</v>
      </c>
      <c r="G3033" s="20">
        <f t="shared" si="47"/>
        <v>586636.12</v>
      </c>
    </row>
    <row r="3034" spans="2:7" ht="28.5" outlineLevel="1" x14ac:dyDescent="0.25">
      <c r="B3034" s="90" t="s">
        <v>3244</v>
      </c>
      <c r="C3034" s="94" t="s">
        <v>6392</v>
      </c>
      <c r="D3034" s="23" t="s">
        <v>2757</v>
      </c>
      <c r="E3034" s="123">
        <v>1</v>
      </c>
      <c r="F3034" s="20">
        <v>38411.49</v>
      </c>
      <c r="G3034" s="20">
        <f t="shared" si="47"/>
        <v>38411.49</v>
      </c>
    </row>
    <row r="3035" spans="2:7" ht="28.5" outlineLevel="1" x14ac:dyDescent="0.25">
      <c r="B3035" s="90" t="s">
        <v>3245</v>
      </c>
      <c r="C3035" s="94" t="s">
        <v>6393</v>
      </c>
      <c r="D3035" s="93" t="s">
        <v>3288</v>
      </c>
      <c r="E3035" s="123">
        <v>15</v>
      </c>
      <c r="F3035" s="20">
        <v>1890.09</v>
      </c>
      <c r="G3035" s="20">
        <f t="shared" si="47"/>
        <v>28351.35</v>
      </c>
    </row>
    <row r="3036" spans="2:7" ht="28.5" outlineLevel="1" x14ac:dyDescent="0.25">
      <c r="B3036" s="90" t="s">
        <v>3246</v>
      </c>
      <c r="C3036" s="94" t="s">
        <v>6394</v>
      </c>
      <c r="D3036" s="93" t="s">
        <v>3288</v>
      </c>
      <c r="E3036" s="123">
        <v>880</v>
      </c>
      <c r="F3036" s="20">
        <v>1779.97</v>
      </c>
      <c r="G3036" s="20">
        <f t="shared" si="47"/>
        <v>1566373.6</v>
      </c>
    </row>
    <row r="3037" spans="2:7" ht="28.5" outlineLevel="1" x14ac:dyDescent="0.25">
      <c r="B3037" s="90" t="s">
        <v>3247</v>
      </c>
      <c r="C3037" s="94" t="s">
        <v>6395</v>
      </c>
      <c r="D3037" s="93" t="s">
        <v>3288</v>
      </c>
      <c r="E3037" s="123">
        <v>85</v>
      </c>
      <c r="F3037" s="20">
        <v>451.12</v>
      </c>
      <c r="G3037" s="20">
        <f t="shared" si="47"/>
        <v>38345.199999999997</v>
      </c>
    </row>
    <row r="3038" spans="2:7" ht="28.5" outlineLevel="1" x14ac:dyDescent="0.25">
      <c r="B3038" s="90" t="s">
        <v>3248</v>
      </c>
      <c r="C3038" s="94" t="s">
        <v>6396</v>
      </c>
      <c r="D3038" s="93" t="s">
        <v>3288</v>
      </c>
      <c r="E3038" s="123">
        <v>85</v>
      </c>
      <c r="F3038" s="20">
        <v>72.38</v>
      </c>
      <c r="G3038" s="20">
        <f t="shared" si="47"/>
        <v>6152.3</v>
      </c>
    </row>
    <row r="3039" spans="2:7" ht="28.5" outlineLevel="1" x14ac:dyDescent="0.25">
      <c r="B3039" s="90" t="s">
        <v>3249</v>
      </c>
      <c r="C3039" s="94" t="s">
        <v>6397</v>
      </c>
      <c r="D3039" s="93" t="s">
        <v>3288</v>
      </c>
      <c r="E3039" s="123">
        <v>510</v>
      </c>
      <c r="F3039" s="20">
        <v>69.739999999999995</v>
      </c>
      <c r="G3039" s="20">
        <f t="shared" si="47"/>
        <v>35567.4</v>
      </c>
    </row>
    <row r="3040" spans="2:7" ht="28.5" outlineLevel="1" x14ac:dyDescent="0.25">
      <c r="B3040" s="90" t="s">
        <v>3250</v>
      </c>
      <c r="C3040" s="94" t="s">
        <v>6398</v>
      </c>
      <c r="D3040" s="23" t="s">
        <v>2757</v>
      </c>
      <c r="E3040" s="123">
        <v>21</v>
      </c>
      <c r="F3040" s="20">
        <v>6357.18</v>
      </c>
      <c r="G3040" s="20">
        <f t="shared" si="47"/>
        <v>133500.78</v>
      </c>
    </row>
    <row r="3041" spans="2:7" ht="28.5" outlineLevel="1" x14ac:dyDescent="0.25">
      <c r="B3041" s="90" t="s">
        <v>3251</v>
      </c>
      <c r="C3041" s="94" t="s">
        <v>6399</v>
      </c>
      <c r="D3041" s="23" t="s">
        <v>2757</v>
      </c>
      <c r="E3041" s="123">
        <v>17</v>
      </c>
      <c r="F3041" s="20">
        <v>2739.77</v>
      </c>
      <c r="G3041" s="20">
        <f t="shared" si="47"/>
        <v>46576.09</v>
      </c>
    </row>
    <row r="3042" spans="2:7" ht="28.5" outlineLevel="1" x14ac:dyDescent="0.25">
      <c r="B3042" s="90" t="s">
        <v>3252</v>
      </c>
      <c r="C3042" s="94" t="s">
        <v>6400</v>
      </c>
      <c r="D3042" s="23" t="s">
        <v>2757</v>
      </c>
      <c r="E3042" s="123">
        <v>17</v>
      </c>
      <c r="F3042" s="20">
        <v>11910.3</v>
      </c>
      <c r="G3042" s="20">
        <f t="shared" si="47"/>
        <v>202475.1</v>
      </c>
    </row>
    <row r="3043" spans="2:7" ht="28.5" outlineLevel="1" x14ac:dyDescent="0.25">
      <c r="B3043" s="90" t="s">
        <v>3253</v>
      </c>
      <c r="C3043" s="94" t="s">
        <v>6401</v>
      </c>
      <c r="D3043" s="23" t="s">
        <v>2757</v>
      </c>
      <c r="E3043" s="123">
        <v>34</v>
      </c>
      <c r="F3043" s="20">
        <v>44232.14</v>
      </c>
      <c r="G3043" s="20">
        <f t="shared" si="47"/>
        <v>1503892.76</v>
      </c>
    </row>
    <row r="3044" spans="2:7" ht="28.5" outlineLevel="1" x14ac:dyDescent="0.25">
      <c r="B3044" s="90" t="s">
        <v>3921</v>
      </c>
      <c r="C3044" s="94" t="s">
        <v>6402</v>
      </c>
      <c r="D3044" s="90" t="s">
        <v>2646</v>
      </c>
      <c r="E3044" s="123">
        <v>1</v>
      </c>
      <c r="F3044" s="20">
        <v>154175.1</v>
      </c>
      <c r="G3044" s="20">
        <f t="shared" si="47"/>
        <v>154175.1</v>
      </c>
    </row>
    <row r="3045" spans="2:7" ht="28.5" outlineLevel="1" x14ac:dyDescent="0.25">
      <c r="B3045" s="90" t="s">
        <v>3254</v>
      </c>
      <c r="C3045" s="103" t="s">
        <v>280</v>
      </c>
      <c r="D3045" s="90"/>
      <c r="E3045" s="123"/>
      <c r="F3045" s="90"/>
      <c r="G3045" s="20">
        <f t="shared" si="47"/>
        <v>0</v>
      </c>
    </row>
    <row r="3046" spans="2:7" ht="42.75" outlineLevel="1" x14ac:dyDescent="0.25">
      <c r="B3046" s="90" t="s">
        <v>3255</v>
      </c>
      <c r="C3046" s="94" t="s">
        <v>6403</v>
      </c>
      <c r="D3046" s="23" t="s">
        <v>3287</v>
      </c>
      <c r="E3046" s="123">
        <v>36</v>
      </c>
      <c r="F3046" s="20">
        <v>92.61</v>
      </c>
      <c r="G3046" s="20">
        <f t="shared" si="47"/>
        <v>3333.96</v>
      </c>
    </row>
    <row r="3047" spans="2:7" ht="57" outlineLevel="1" x14ac:dyDescent="0.25">
      <c r="B3047" s="90" t="s">
        <v>3256</v>
      </c>
      <c r="C3047" s="94" t="s">
        <v>6404</v>
      </c>
      <c r="D3047" s="93" t="s">
        <v>3288</v>
      </c>
      <c r="E3047" s="123">
        <v>2720</v>
      </c>
      <c r="F3047" s="20">
        <v>262.94</v>
      </c>
      <c r="G3047" s="20">
        <f t="shared" si="47"/>
        <v>715196.8</v>
      </c>
    </row>
    <row r="3048" spans="2:7" ht="42.75" outlineLevel="1" x14ac:dyDescent="0.25">
      <c r="B3048" s="90" t="s">
        <v>3257</v>
      </c>
      <c r="C3048" s="94" t="s">
        <v>6405</v>
      </c>
      <c r="D3048" s="23" t="s">
        <v>2757</v>
      </c>
      <c r="E3048" s="123">
        <v>60</v>
      </c>
      <c r="F3048" s="20">
        <v>21855.75</v>
      </c>
      <c r="G3048" s="20">
        <f t="shared" si="47"/>
        <v>1311345</v>
      </c>
    </row>
    <row r="3049" spans="2:7" ht="42.75" outlineLevel="1" x14ac:dyDescent="0.25">
      <c r="B3049" s="90" t="s">
        <v>3258</v>
      </c>
      <c r="C3049" s="94" t="s">
        <v>6406</v>
      </c>
      <c r="D3049" s="23" t="s">
        <v>2757</v>
      </c>
      <c r="E3049" s="123">
        <v>60</v>
      </c>
      <c r="F3049" s="20">
        <v>49846.94</v>
      </c>
      <c r="G3049" s="20">
        <f t="shared" si="47"/>
        <v>2990816.4</v>
      </c>
    </row>
    <row r="3050" spans="2:7" ht="42.75" outlineLevel="1" x14ac:dyDescent="0.25">
      <c r="B3050" s="90" t="s">
        <v>3259</v>
      </c>
      <c r="C3050" s="94" t="s">
        <v>6407</v>
      </c>
      <c r="D3050" s="23" t="s">
        <v>2757</v>
      </c>
      <c r="E3050" s="123">
        <v>1</v>
      </c>
      <c r="F3050" s="20">
        <v>475275.19</v>
      </c>
      <c r="G3050" s="20">
        <f t="shared" si="47"/>
        <v>475275.19</v>
      </c>
    </row>
    <row r="3051" spans="2:7" ht="42.75" outlineLevel="1" x14ac:dyDescent="0.25">
      <c r="B3051" s="90" t="s">
        <v>3260</v>
      </c>
      <c r="C3051" s="94" t="s">
        <v>6408</v>
      </c>
      <c r="D3051" s="23" t="s">
        <v>2757</v>
      </c>
      <c r="E3051" s="123">
        <v>1</v>
      </c>
      <c r="F3051" s="20">
        <v>38355.360000000001</v>
      </c>
      <c r="G3051" s="20">
        <f t="shared" si="47"/>
        <v>38355.360000000001</v>
      </c>
    </row>
    <row r="3052" spans="2:7" ht="42.75" outlineLevel="1" x14ac:dyDescent="0.25">
      <c r="B3052" s="90" t="s">
        <v>3261</v>
      </c>
      <c r="C3052" s="94" t="s">
        <v>6409</v>
      </c>
      <c r="D3052" s="23" t="s">
        <v>2757</v>
      </c>
      <c r="E3052" s="123">
        <v>1</v>
      </c>
      <c r="F3052" s="20">
        <v>36590.69</v>
      </c>
      <c r="G3052" s="20">
        <f t="shared" si="47"/>
        <v>36590.69</v>
      </c>
    </row>
    <row r="3053" spans="2:7" ht="42.75" outlineLevel="1" x14ac:dyDescent="0.25">
      <c r="B3053" s="90" t="s">
        <v>3262</v>
      </c>
      <c r="C3053" s="94" t="s">
        <v>6410</v>
      </c>
      <c r="D3053" s="93" t="s">
        <v>3288</v>
      </c>
      <c r="E3053" s="123">
        <v>15</v>
      </c>
      <c r="F3053" s="20">
        <v>1890.64</v>
      </c>
      <c r="G3053" s="20">
        <f t="shared" si="47"/>
        <v>28359.599999999999</v>
      </c>
    </row>
    <row r="3054" spans="2:7" ht="42.75" outlineLevel="1" x14ac:dyDescent="0.25">
      <c r="B3054" s="90" t="s">
        <v>3263</v>
      </c>
      <c r="C3054" s="94" t="s">
        <v>6411</v>
      </c>
      <c r="D3054" s="93" t="s">
        <v>3288</v>
      </c>
      <c r="E3054" s="123">
        <v>2700</v>
      </c>
      <c r="F3054" s="20">
        <v>1805.57</v>
      </c>
      <c r="G3054" s="20">
        <f t="shared" si="47"/>
        <v>4875039</v>
      </c>
    </row>
    <row r="3055" spans="2:7" ht="42.75" outlineLevel="1" x14ac:dyDescent="0.25">
      <c r="B3055" s="90" t="s">
        <v>3264</v>
      </c>
      <c r="C3055" s="94" t="s">
        <v>6412</v>
      </c>
      <c r="D3055" s="93" t="s">
        <v>3288</v>
      </c>
      <c r="E3055" s="123">
        <v>300</v>
      </c>
      <c r="F3055" s="20">
        <v>451.13</v>
      </c>
      <c r="G3055" s="20">
        <f t="shared" si="47"/>
        <v>135339</v>
      </c>
    </row>
    <row r="3056" spans="2:7" ht="42.75" outlineLevel="1" x14ac:dyDescent="0.25">
      <c r="B3056" s="90" t="s">
        <v>3265</v>
      </c>
      <c r="C3056" s="94" t="s">
        <v>6413</v>
      </c>
      <c r="D3056" s="93" t="s">
        <v>3288</v>
      </c>
      <c r="E3056" s="123">
        <v>300</v>
      </c>
      <c r="F3056" s="20">
        <v>72.36</v>
      </c>
      <c r="G3056" s="20">
        <f t="shared" si="47"/>
        <v>21708</v>
      </c>
    </row>
    <row r="3057" spans="2:7" ht="42.75" outlineLevel="1" x14ac:dyDescent="0.25">
      <c r="B3057" s="90" t="s">
        <v>3266</v>
      </c>
      <c r="C3057" s="94" t="s">
        <v>6414</v>
      </c>
      <c r="D3057" s="93" t="s">
        <v>3288</v>
      </c>
      <c r="E3057" s="123">
        <v>1800</v>
      </c>
      <c r="F3057" s="20">
        <v>78.58</v>
      </c>
      <c r="G3057" s="20">
        <f t="shared" si="47"/>
        <v>141444</v>
      </c>
    </row>
    <row r="3058" spans="2:7" ht="42.75" outlineLevel="1" x14ac:dyDescent="0.25">
      <c r="B3058" s="90" t="s">
        <v>3267</v>
      </c>
      <c r="C3058" s="94" t="s">
        <v>6415</v>
      </c>
      <c r="D3058" s="23" t="s">
        <v>2757</v>
      </c>
      <c r="E3058" s="123">
        <v>64</v>
      </c>
      <c r="F3058" s="20">
        <v>6270.71</v>
      </c>
      <c r="G3058" s="20">
        <f t="shared" si="47"/>
        <v>401325.44</v>
      </c>
    </row>
    <row r="3059" spans="2:7" ht="42.75" outlineLevel="1" x14ac:dyDescent="0.25">
      <c r="B3059" s="90" t="s">
        <v>3268</v>
      </c>
      <c r="C3059" s="94" t="s">
        <v>6416</v>
      </c>
      <c r="D3059" s="23" t="s">
        <v>2757</v>
      </c>
      <c r="E3059" s="123">
        <v>60</v>
      </c>
      <c r="F3059" s="20">
        <v>2620.63</v>
      </c>
      <c r="G3059" s="20">
        <f t="shared" si="47"/>
        <v>157237.79999999999</v>
      </c>
    </row>
    <row r="3060" spans="2:7" ht="42.75" outlineLevel="1" x14ac:dyDescent="0.25">
      <c r="B3060" s="90" t="s">
        <v>3269</v>
      </c>
      <c r="C3060" s="94" t="s">
        <v>6417</v>
      </c>
      <c r="D3060" s="23" t="s">
        <v>2757</v>
      </c>
      <c r="E3060" s="123">
        <v>60</v>
      </c>
      <c r="F3060" s="20">
        <v>11910.61</v>
      </c>
      <c r="G3060" s="20">
        <f t="shared" si="47"/>
        <v>714636.6</v>
      </c>
    </row>
    <row r="3061" spans="2:7" ht="42.75" outlineLevel="1" x14ac:dyDescent="0.25">
      <c r="B3061" s="90" t="s">
        <v>3270</v>
      </c>
      <c r="C3061" s="94" t="s">
        <v>6418</v>
      </c>
      <c r="D3061" s="23" t="s">
        <v>2757</v>
      </c>
      <c r="E3061" s="123">
        <v>120</v>
      </c>
      <c r="F3061" s="20">
        <v>44231.96</v>
      </c>
      <c r="G3061" s="20">
        <f t="shared" si="47"/>
        <v>5307835.2</v>
      </c>
    </row>
    <row r="3062" spans="2:7" ht="42.75" outlineLevel="1" x14ac:dyDescent="0.25">
      <c r="B3062" s="90" t="s">
        <v>3922</v>
      </c>
      <c r="C3062" s="94" t="s">
        <v>6419</v>
      </c>
      <c r="D3062" s="90" t="s">
        <v>2646</v>
      </c>
      <c r="E3062" s="123">
        <v>1</v>
      </c>
      <c r="F3062" s="20">
        <v>534622.41</v>
      </c>
      <c r="G3062" s="20">
        <f t="shared" si="47"/>
        <v>534622.41</v>
      </c>
    </row>
    <row r="3063" spans="2:7" ht="28.5" outlineLevel="1" x14ac:dyDescent="0.25">
      <c r="B3063" s="90" t="s">
        <v>3271</v>
      </c>
      <c r="C3063" s="103" t="s">
        <v>281</v>
      </c>
      <c r="D3063" s="90"/>
      <c r="E3063" s="123"/>
      <c r="F3063" s="90"/>
      <c r="G3063" s="20">
        <f t="shared" si="47"/>
        <v>0</v>
      </c>
    </row>
    <row r="3064" spans="2:7" ht="42.75" outlineLevel="1" x14ac:dyDescent="0.25">
      <c r="B3064" s="90" t="s">
        <v>3272</v>
      </c>
      <c r="C3064" s="94" t="s">
        <v>6420</v>
      </c>
      <c r="D3064" s="23" t="s">
        <v>3287</v>
      </c>
      <c r="E3064" s="123">
        <v>36</v>
      </c>
      <c r="F3064" s="20">
        <v>92.61</v>
      </c>
      <c r="G3064" s="20">
        <f t="shared" si="47"/>
        <v>3333.96</v>
      </c>
    </row>
    <row r="3065" spans="2:7" ht="57" outlineLevel="1" x14ac:dyDescent="0.25">
      <c r="B3065" s="90" t="s">
        <v>3273</v>
      </c>
      <c r="C3065" s="94" t="s">
        <v>6421</v>
      </c>
      <c r="D3065" s="93" t="s">
        <v>3288</v>
      </c>
      <c r="E3065" s="123">
        <v>2900</v>
      </c>
      <c r="F3065" s="20">
        <v>263.01</v>
      </c>
      <c r="G3065" s="20">
        <f t="shared" si="47"/>
        <v>762729</v>
      </c>
    </row>
    <row r="3066" spans="2:7" ht="42.75" outlineLevel="1" x14ac:dyDescent="0.25">
      <c r="B3066" s="90" t="s">
        <v>3274</v>
      </c>
      <c r="C3066" s="94" t="s">
        <v>6422</v>
      </c>
      <c r="D3066" s="23" t="s">
        <v>2757</v>
      </c>
      <c r="E3066" s="123">
        <v>63</v>
      </c>
      <c r="F3066" s="20">
        <v>21855.72</v>
      </c>
      <c r="G3066" s="20">
        <f t="shared" ref="G3066:G3129" si="48">E3066*F3066</f>
        <v>1376910.36</v>
      </c>
    </row>
    <row r="3067" spans="2:7" ht="42.75" outlineLevel="1" x14ac:dyDescent="0.25">
      <c r="B3067" s="90" t="s">
        <v>3275</v>
      </c>
      <c r="C3067" s="94" t="s">
        <v>6423</v>
      </c>
      <c r="D3067" s="23" t="s">
        <v>2757</v>
      </c>
      <c r="E3067" s="123">
        <v>63</v>
      </c>
      <c r="F3067" s="20">
        <v>49846.78</v>
      </c>
      <c r="G3067" s="20">
        <f t="shared" si="48"/>
        <v>3140347.14</v>
      </c>
    </row>
    <row r="3068" spans="2:7" ht="42.75" outlineLevel="1" x14ac:dyDescent="0.25">
      <c r="B3068" s="90" t="s">
        <v>3276</v>
      </c>
      <c r="C3068" s="94" t="s">
        <v>6424</v>
      </c>
      <c r="D3068" s="23" t="s">
        <v>2757</v>
      </c>
      <c r="E3068" s="123">
        <v>1</v>
      </c>
      <c r="F3068" s="20">
        <v>475321.94</v>
      </c>
      <c r="G3068" s="20">
        <f t="shared" si="48"/>
        <v>475321.94</v>
      </c>
    </row>
    <row r="3069" spans="2:7" ht="42.75" outlineLevel="1" x14ac:dyDescent="0.25">
      <c r="B3069" s="90" t="s">
        <v>3277</v>
      </c>
      <c r="C3069" s="94" t="s">
        <v>6425</v>
      </c>
      <c r="D3069" s="23" t="s">
        <v>2757</v>
      </c>
      <c r="E3069" s="123">
        <v>1</v>
      </c>
      <c r="F3069" s="20">
        <v>38353.300000000003</v>
      </c>
      <c r="G3069" s="20">
        <f t="shared" si="48"/>
        <v>38353.300000000003</v>
      </c>
    </row>
    <row r="3070" spans="2:7" ht="42.75" outlineLevel="1" x14ac:dyDescent="0.25">
      <c r="B3070" s="90" t="s">
        <v>3278</v>
      </c>
      <c r="C3070" s="94" t="s">
        <v>6426</v>
      </c>
      <c r="D3070" s="23" t="s">
        <v>2757</v>
      </c>
      <c r="E3070" s="123">
        <v>1</v>
      </c>
      <c r="F3070" s="20">
        <v>36590.69</v>
      </c>
      <c r="G3070" s="20">
        <f t="shared" si="48"/>
        <v>36590.69</v>
      </c>
    </row>
    <row r="3071" spans="2:7" ht="42.75" outlineLevel="1" x14ac:dyDescent="0.25">
      <c r="B3071" s="90" t="s">
        <v>3279</v>
      </c>
      <c r="C3071" s="94" t="s">
        <v>6427</v>
      </c>
      <c r="D3071" s="93" t="s">
        <v>3288</v>
      </c>
      <c r="E3071" s="123">
        <v>15</v>
      </c>
      <c r="F3071" s="20">
        <v>1890.64</v>
      </c>
      <c r="G3071" s="20">
        <f t="shared" si="48"/>
        <v>28359.599999999999</v>
      </c>
    </row>
    <row r="3072" spans="2:7" ht="42.75" outlineLevel="1" x14ac:dyDescent="0.25">
      <c r="B3072" s="90" t="s">
        <v>3280</v>
      </c>
      <c r="C3072" s="94" t="s">
        <v>6428</v>
      </c>
      <c r="D3072" s="93" t="s">
        <v>3288</v>
      </c>
      <c r="E3072" s="123">
        <v>2880</v>
      </c>
      <c r="F3072" s="20">
        <v>1806</v>
      </c>
      <c r="G3072" s="20">
        <f t="shared" si="48"/>
        <v>5201280</v>
      </c>
    </row>
    <row r="3073" spans="2:7" ht="42.75" outlineLevel="1" x14ac:dyDescent="0.25">
      <c r="B3073" s="90" t="s">
        <v>3281</v>
      </c>
      <c r="C3073" s="94" t="s">
        <v>6429</v>
      </c>
      <c r="D3073" s="93" t="s">
        <v>3288</v>
      </c>
      <c r="E3073" s="123">
        <v>315</v>
      </c>
      <c r="F3073" s="20">
        <v>451.16</v>
      </c>
      <c r="G3073" s="20">
        <f t="shared" si="48"/>
        <v>142115.4</v>
      </c>
    </row>
    <row r="3074" spans="2:7" ht="42.75" outlineLevel="1" x14ac:dyDescent="0.25">
      <c r="B3074" s="90" t="s">
        <v>3282</v>
      </c>
      <c r="C3074" s="94" t="s">
        <v>6430</v>
      </c>
      <c r="D3074" s="93" t="s">
        <v>3288</v>
      </c>
      <c r="E3074" s="123">
        <v>315</v>
      </c>
      <c r="F3074" s="20">
        <v>72.290000000000006</v>
      </c>
      <c r="G3074" s="20">
        <f t="shared" si="48"/>
        <v>22771.35</v>
      </c>
    </row>
    <row r="3075" spans="2:7" ht="42.75" outlineLevel="1" x14ac:dyDescent="0.25">
      <c r="B3075" s="90" t="s">
        <v>3283</v>
      </c>
      <c r="C3075" s="94" t="s">
        <v>6431</v>
      </c>
      <c r="D3075" s="93" t="s">
        <v>3288</v>
      </c>
      <c r="E3075" s="123">
        <v>1890</v>
      </c>
      <c r="F3075" s="20">
        <v>78.58</v>
      </c>
      <c r="G3075" s="20">
        <f t="shared" si="48"/>
        <v>148516.20000000001</v>
      </c>
    </row>
    <row r="3076" spans="2:7" ht="42.75" outlineLevel="1" x14ac:dyDescent="0.25">
      <c r="B3076" s="90" t="s">
        <v>2472</v>
      </c>
      <c r="C3076" s="94" t="s">
        <v>6432</v>
      </c>
      <c r="D3076" s="23" t="s">
        <v>2757</v>
      </c>
      <c r="E3076" s="123">
        <v>67</v>
      </c>
      <c r="F3076" s="20">
        <v>6267.52</v>
      </c>
      <c r="G3076" s="20">
        <f t="shared" si="48"/>
        <v>419923.84</v>
      </c>
    </row>
    <row r="3077" spans="2:7" ht="42.75" outlineLevel="1" x14ac:dyDescent="0.25">
      <c r="B3077" s="90" t="s">
        <v>2473</v>
      </c>
      <c r="C3077" s="94" t="s">
        <v>6433</v>
      </c>
      <c r="D3077" s="23" t="s">
        <v>2757</v>
      </c>
      <c r="E3077" s="123">
        <v>63</v>
      </c>
      <c r="F3077" s="20">
        <v>2620.6799999999998</v>
      </c>
      <c r="G3077" s="20">
        <f t="shared" si="48"/>
        <v>165102.84</v>
      </c>
    </row>
    <row r="3078" spans="2:7" ht="42.75" outlineLevel="1" x14ac:dyDescent="0.25">
      <c r="B3078" s="90" t="s">
        <v>2474</v>
      </c>
      <c r="C3078" s="94" t="s">
        <v>6434</v>
      </c>
      <c r="D3078" s="23" t="s">
        <v>2757</v>
      </c>
      <c r="E3078" s="123">
        <v>63</v>
      </c>
      <c r="F3078" s="20">
        <v>11910.25</v>
      </c>
      <c r="G3078" s="20">
        <f t="shared" si="48"/>
        <v>750345.75</v>
      </c>
    </row>
    <row r="3079" spans="2:7" ht="42.75" outlineLevel="1" x14ac:dyDescent="0.25">
      <c r="B3079" s="90" t="s">
        <v>2475</v>
      </c>
      <c r="C3079" s="94" t="s">
        <v>6435</v>
      </c>
      <c r="D3079" s="23" t="s">
        <v>2757</v>
      </c>
      <c r="E3079" s="123">
        <v>126</v>
      </c>
      <c r="F3079" s="20">
        <v>44232</v>
      </c>
      <c r="G3079" s="20">
        <f t="shared" si="48"/>
        <v>5573232</v>
      </c>
    </row>
    <row r="3080" spans="2:7" ht="42.75" outlineLevel="1" x14ac:dyDescent="0.25">
      <c r="B3080" s="90" t="s">
        <v>3923</v>
      </c>
      <c r="C3080" s="94" t="s">
        <v>6436</v>
      </c>
      <c r="D3080" s="90" t="s">
        <v>2646</v>
      </c>
      <c r="E3080" s="123">
        <v>1</v>
      </c>
      <c r="F3080" s="20">
        <v>556228.06000000006</v>
      </c>
      <c r="G3080" s="20">
        <f t="shared" si="48"/>
        <v>556228.06000000006</v>
      </c>
    </row>
    <row r="3081" spans="2:7" ht="28.5" outlineLevel="1" x14ac:dyDescent="0.25">
      <c r="B3081" s="90" t="s">
        <v>2476</v>
      </c>
      <c r="C3081" s="103" t="s">
        <v>282</v>
      </c>
      <c r="D3081" s="90"/>
      <c r="E3081" s="123"/>
      <c r="F3081" s="90"/>
      <c r="G3081" s="20">
        <f t="shared" si="48"/>
        <v>0</v>
      </c>
    </row>
    <row r="3082" spans="2:7" ht="42.75" outlineLevel="1" x14ac:dyDescent="0.25">
      <c r="B3082" s="90" t="s">
        <v>2477</v>
      </c>
      <c r="C3082" s="94" t="s">
        <v>6437</v>
      </c>
      <c r="D3082" s="23" t="s">
        <v>3287</v>
      </c>
      <c r="E3082" s="123">
        <v>6070</v>
      </c>
      <c r="F3082" s="20">
        <v>92.72</v>
      </c>
      <c r="G3082" s="20">
        <f t="shared" si="48"/>
        <v>562810.4</v>
      </c>
    </row>
    <row r="3083" spans="2:7" ht="57" outlineLevel="1" x14ac:dyDescent="0.25">
      <c r="B3083" s="90" t="s">
        <v>2478</v>
      </c>
      <c r="C3083" s="94" t="s">
        <v>6438</v>
      </c>
      <c r="D3083" s="93" t="s">
        <v>3288</v>
      </c>
      <c r="E3083" s="123">
        <v>489</v>
      </c>
      <c r="F3083" s="20">
        <v>206</v>
      </c>
      <c r="G3083" s="20">
        <f t="shared" si="48"/>
        <v>100734</v>
      </c>
    </row>
    <row r="3084" spans="2:7" ht="42.75" outlineLevel="1" x14ac:dyDescent="0.25">
      <c r="B3084" s="90" t="s">
        <v>2479</v>
      </c>
      <c r="C3084" s="94" t="s">
        <v>6439</v>
      </c>
      <c r="D3084" s="23" t="s">
        <v>2757</v>
      </c>
      <c r="E3084" s="123">
        <v>219</v>
      </c>
      <c r="F3084" s="20">
        <v>14454.02</v>
      </c>
      <c r="G3084" s="20">
        <f t="shared" si="48"/>
        <v>3165430.38</v>
      </c>
    </row>
    <row r="3085" spans="2:7" ht="42.75" outlineLevel="1" x14ac:dyDescent="0.25">
      <c r="B3085" s="90" t="s">
        <v>2480</v>
      </c>
      <c r="C3085" s="94" t="s">
        <v>6440</v>
      </c>
      <c r="D3085" s="23" t="s">
        <v>2757</v>
      </c>
      <c r="E3085" s="123">
        <v>42</v>
      </c>
      <c r="F3085" s="20">
        <v>60122.17</v>
      </c>
      <c r="G3085" s="20">
        <f t="shared" si="48"/>
        <v>2525131.14</v>
      </c>
    </row>
    <row r="3086" spans="2:7" ht="42.75" outlineLevel="1" x14ac:dyDescent="0.25">
      <c r="B3086" s="90" t="s">
        <v>2481</v>
      </c>
      <c r="C3086" s="94" t="s">
        <v>6439</v>
      </c>
      <c r="D3086" s="23" t="s">
        <v>2757</v>
      </c>
      <c r="E3086" s="123">
        <v>257</v>
      </c>
      <c r="F3086" s="20">
        <v>49847.1</v>
      </c>
      <c r="G3086" s="20">
        <f t="shared" si="48"/>
        <v>12810704.699999999</v>
      </c>
    </row>
    <row r="3087" spans="2:7" ht="42.75" outlineLevel="1" x14ac:dyDescent="0.25">
      <c r="B3087" s="90" t="s">
        <v>2482</v>
      </c>
      <c r="C3087" s="94" t="s">
        <v>6441</v>
      </c>
      <c r="D3087" s="23" t="s">
        <v>2757</v>
      </c>
      <c r="E3087" s="123">
        <v>1</v>
      </c>
      <c r="F3087" s="20">
        <v>587427.76</v>
      </c>
      <c r="G3087" s="20">
        <f t="shared" si="48"/>
        <v>587427.76</v>
      </c>
    </row>
    <row r="3088" spans="2:7" ht="42.75" outlineLevel="1" x14ac:dyDescent="0.25">
      <c r="B3088" s="90" t="s">
        <v>2483</v>
      </c>
      <c r="C3088" s="94" t="s">
        <v>6442</v>
      </c>
      <c r="D3088" s="23" t="s">
        <v>2757</v>
      </c>
      <c r="E3088" s="123">
        <v>4</v>
      </c>
      <c r="F3088" s="20">
        <v>37210.089999999997</v>
      </c>
      <c r="G3088" s="20">
        <f t="shared" si="48"/>
        <v>148840.35999999999</v>
      </c>
    </row>
    <row r="3089" spans="2:7" ht="42.75" outlineLevel="1" x14ac:dyDescent="0.25">
      <c r="B3089" s="90" t="s">
        <v>2484</v>
      </c>
      <c r="C3089" s="94" t="s">
        <v>6443</v>
      </c>
      <c r="D3089" s="93" t="s">
        <v>3288</v>
      </c>
      <c r="E3089" s="123">
        <v>15</v>
      </c>
      <c r="F3089" s="20">
        <v>1890.64</v>
      </c>
      <c r="G3089" s="20">
        <f t="shared" si="48"/>
        <v>28359.599999999999</v>
      </c>
    </row>
    <row r="3090" spans="2:7" ht="42.75" outlineLevel="1" x14ac:dyDescent="0.25">
      <c r="B3090" s="90" t="s">
        <v>2485</v>
      </c>
      <c r="C3090" s="94" t="s">
        <v>6444</v>
      </c>
      <c r="D3090" s="93" t="s">
        <v>3288</v>
      </c>
      <c r="E3090" s="123">
        <v>9190</v>
      </c>
      <c r="F3090" s="20">
        <v>1564.01</v>
      </c>
      <c r="G3090" s="20">
        <f t="shared" si="48"/>
        <v>14373251.9</v>
      </c>
    </row>
    <row r="3091" spans="2:7" ht="42.75" outlineLevel="1" x14ac:dyDescent="0.25">
      <c r="B3091" s="90" t="s">
        <v>2486</v>
      </c>
      <c r="C3091" s="94" t="s">
        <v>6445</v>
      </c>
      <c r="D3091" s="93" t="s">
        <v>3288</v>
      </c>
      <c r="E3091" s="123">
        <v>102</v>
      </c>
      <c r="F3091" s="20">
        <v>1518.23</v>
      </c>
      <c r="G3091" s="20">
        <f t="shared" si="48"/>
        <v>154859.46</v>
      </c>
    </row>
    <row r="3092" spans="2:7" ht="42.75" outlineLevel="1" x14ac:dyDescent="0.25">
      <c r="B3092" s="90" t="s">
        <v>2487</v>
      </c>
      <c r="C3092" s="94" t="s">
        <v>6446</v>
      </c>
      <c r="D3092" s="93" t="s">
        <v>3288</v>
      </c>
      <c r="E3092" s="123">
        <v>60</v>
      </c>
      <c r="F3092" s="20">
        <v>7569.22</v>
      </c>
      <c r="G3092" s="20">
        <f t="shared" si="48"/>
        <v>454153.2</v>
      </c>
    </row>
    <row r="3093" spans="2:7" ht="42.75" outlineLevel="1" x14ac:dyDescent="0.25">
      <c r="B3093" s="90" t="s">
        <v>2488</v>
      </c>
      <c r="C3093" s="94" t="s">
        <v>6447</v>
      </c>
      <c r="D3093" s="93" t="s">
        <v>3288</v>
      </c>
      <c r="E3093" s="123">
        <v>30</v>
      </c>
      <c r="F3093" s="20">
        <v>140.79</v>
      </c>
      <c r="G3093" s="20">
        <f t="shared" si="48"/>
        <v>4223.7</v>
      </c>
    </row>
    <row r="3094" spans="2:7" ht="42.75" outlineLevel="1" x14ac:dyDescent="0.25">
      <c r="B3094" s="90" t="s">
        <v>2489</v>
      </c>
      <c r="C3094" s="94" t="s">
        <v>6448</v>
      </c>
      <c r="D3094" s="93" t="s">
        <v>3288</v>
      </c>
      <c r="E3094" s="123">
        <v>3855</v>
      </c>
      <c r="F3094" s="20">
        <v>78.58</v>
      </c>
      <c r="G3094" s="20">
        <f t="shared" si="48"/>
        <v>302925.90000000002</v>
      </c>
    </row>
    <row r="3095" spans="2:7" ht="42.75" outlineLevel="1" x14ac:dyDescent="0.25">
      <c r="B3095" s="90" t="s">
        <v>2490</v>
      </c>
      <c r="C3095" s="94" t="s">
        <v>6449</v>
      </c>
      <c r="D3095" s="23" t="s">
        <v>2757</v>
      </c>
      <c r="E3095" s="123">
        <v>12</v>
      </c>
      <c r="F3095" s="20">
        <v>6821.78</v>
      </c>
      <c r="G3095" s="20">
        <f t="shared" si="48"/>
        <v>81861.36</v>
      </c>
    </row>
    <row r="3096" spans="2:7" ht="42.75" outlineLevel="1" x14ac:dyDescent="0.25">
      <c r="B3096" s="90" t="s">
        <v>2491</v>
      </c>
      <c r="C3096" s="94" t="s">
        <v>6450</v>
      </c>
      <c r="D3096" s="23" t="s">
        <v>2757</v>
      </c>
      <c r="E3096" s="123">
        <v>257</v>
      </c>
      <c r="F3096" s="20">
        <v>593.92999999999995</v>
      </c>
      <c r="G3096" s="20">
        <f t="shared" si="48"/>
        <v>152640.01</v>
      </c>
    </row>
    <row r="3097" spans="2:7" ht="42.75" outlineLevel="1" x14ac:dyDescent="0.25">
      <c r="B3097" s="90" t="s">
        <v>2492</v>
      </c>
      <c r="C3097" s="94" t="s">
        <v>6451</v>
      </c>
      <c r="D3097" s="23" t="s">
        <v>2757</v>
      </c>
      <c r="E3097" s="123">
        <v>257</v>
      </c>
      <c r="F3097" s="20">
        <v>10893.35</v>
      </c>
      <c r="G3097" s="20">
        <f t="shared" si="48"/>
        <v>2799590.95</v>
      </c>
    </row>
    <row r="3098" spans="2:7" ht="42.75" outlineLevel="1" x14ac:dyDescent="0.25">
      <c r="B3098" s="90" t="s">
        <v>2493</v>
      </c>
      <c r="C3098" s="94" t="s">
        <v>6452</v>
      </c>
      <c r="D3098" s="23" t="s">
        <v>2757</v>
      </c>
      <c r="E3098" s="123">
        <v>257</v>
      </c>
      <c r="F3098" s="20">
        <v>44231.89</v>
      </c>
      <c r="G3098" s="20">
        <f t="shared" si="48"/>
        <v>11367595.73</v>
      </c>
    </row>
    <row r="3099" spans="2:7" ht="57" outlineLevel="1" x14ac:dyDescent="0.25">
      <c r="B3099" s="90" t="s">
        <v>2494</v>
      </c>
      <c r="C3099" s="94" t="s">
        <v>6453</v>
      </c>
      <c r="D3099" s="23" t="s">
        <v>2757</v>
      </c>
      <c r="E3099" s="123">
        <v>8</v>
      </c>
      <c r="F3099" s="20">
        <v>766.98</v>
      </c>
      <c r="G3099" s="20">
        <f t="shared" si="48"/>
        <v>6135.84</v>
      </c>
    </row>
    <row r="3100" spans="2:7" ht="42.75" outlineLevel="1" x14ac:dyDescent="0.25">
      <c r="B3100" s="90" t="s">
        <v>2495</v>
      </c>
      <c r="C3100" s="94" t="s">
        <v>6454</v>
      </c>
      <c r="D3100" s="93" t="s">
        <v>3288</v>
      </c>
      <c r="E3100" s="123">
        <v>263</v>
      </c>
      <c r="F3100" s="20">
        <v>24.85</v>
      </c>
      <c r="G3100" s="20">
        <f t="shared" si="48"/>
        <v>6535.55</v>
      </c>
    </row>
    <row r="3101" spans="2:7" ht="42.75" outlineLevel="1" x14ac:dyDescent="0.25">
      <c r="B3101" s="90" t="s">
        <v>6747</v>
      </c>
      <c r="C3101" s="94" t="s">
        <v>6455</v>
      </c>
      <c r="D3101" s="90" t="s">
        <v>2646</v>
      </c>
      <c r="E3101" s="123">
        <v>1</v>
      </c>
      <c r="F3101" s="20">
        <v>1078403.73</v>
      </c>
      <c r="G3101" s="20">
        <f t="shared" si="48"/>
        <v>1078403.73</v>
      </c>
    </row>
    <row r="3102" spans="2:7" outlineLevel="1" x14ac:dyDescent="0.2">
      <c r="B3102" s="90" t="s">
        <v>2496</v>
      </c>
      <c r="C3102" s="103" t="s">
        <v>2731</v>
      </c>
      <c r="D3102" s="90"/>
      <c r="E3102" s="137"/>
      <c r="F3102" s="126"/>
      <c r="G3102" s="20">
        <f t="shared" si="48"/>
        <v>0</v>
      </c>
    </row>
    <row r="3103" spans="2:7" outlineLevel="1" x14ac:dyDescent="0.25">
      <c r="B3103" s="90" t="s">
        <v>2497</v>
      </c>
      <c r="C3103" s="103" t="s">
        <v>966</v>
      </c>
      <c r="D3103" s="90"/>
      <c r="E3103" s="137"/>
      <c r="F3103" s="90"/>
      <c r="G3103" s="20">
        <f t="shared" si="48"/>
        <v>0</v>
      </c>
    </row>
    <row r="3104" spans="2:7" ht="28.5" outlineLevel="1" x14ac:dyDescent="0.25">
      <c r="B3104" s="90" t="s">
        <v>2498</v>
      </c>
      <c r="C3104" s="94" t="s">
        <v>6456</v>
      </c>
      <c r="D3104" s="23" t="s">
        <v>3287</v>
      </c>
      <c r="E3104" s="123">
        <v>3733.29</v>
      </c>
      <c r="F3104" s="20">
        <v>340.92</v>
      </c>
      <c r="G3104" s="20">
        <f t="shared" si="48"/>
        <v>1272753.23</v>
      </c>
    </row>
    <row r="3105" spans="2:7" ht="28.5" outlineLevel="1" x14ac:dyDescent="0.25">
      <c r="B3105" s="90" t="s">
        <v>2499</v>
      </c>
      <c r="C3105" s="94" t="s">
        <v>6457</v>
      </c>
      <c r="D3105" s="23" t="s">
        <v>3287</v>
      </c>
      <c r="E3105" s="123">
        <v>3035.48</v>
      </c>
      <c r="F3105" s="20">
        <v>1544.82</v>
      </c>
      <c r="G3105" s="20">
        <f t="shared" si="48"/>
        <v>4689270.21</v>
      </c>
    </row>
    <row r="3106" spans="2:7" ht="42.75" outlineLevel="1" x14ac:dyDescent="0.25">
      <c r="B3106" s="90" t="s">
        <v>2500</v>
      </c>
      <c r="C3106" s="94" t="s">
        <v>6458</v>
      </c>
      <c r="D3106" s="93" t="s">
        <v>3288</v>
      </c>
      <c r="E3106" s="123">
        <v>564</v>
      </c>
      <c r="F3106" s="20">
        <v>4810.93</v>
      </c>
      <c r="G3106" s="20">
        <f t="shared" si="48"/>
        <v>2713364.52</v>
      </c>
    </row>
    <row r="3107" spans="2:7" ht="42.75" outlineLevel="1" x14ac:dyDescent="0.25">
      <c r="B3107" s="90" t="s">
        <v>2501</v>
      </c>
      <c r="C3107" s="94" t="s">
        <v>6459</v>
      </c>
      <c r="D3107" s="90" t="s">
        <v>3033</v>
      </c>
      <c r="E3107" s="123">
        <v>1117</v>
      </c>
      <c r="F3107" s="20">
        <v>48767.37</v>
      </c>
      <c r="G3107" s="20">
        <f t="shared" si="48"/>
        <v>54473152.289999999</v>
      </c>
    </row>
    <row r="3108" spans="2:7" ht="28.5" outlineLevel="1" x14ac:dyDescent="0.25">
      <c r="B3108" s="90" t="s">
        <v>2502</v>
      </c>
      <c r="C3108" s="94" t="s">
        <v>6460</v>
      </c>
      <c r="D3108" s="93" t="s">
        <v>3288</v>
      </c>
      <c r="E3108" s="123">
        <v>4071</v>
      </c>
      <c r="F3108" s="20">
        <v>645.4</v>
      </c>
      <c r="G3108" s="20">
        <f t="shared" si="48"/>
        <v>2627423.4</v>
      </c>
    </row>
    <row r="3109" spans="2:7" ht="28.5" outlineLevel="1" x14ac:dyDescent="0.25">
      <c r="B3109" s="90" t="s">
        <v>2503</v>
      </c>
      <c r="C3109" s="94" t="s">
        <v>6461</v>
      </c>
      <c r="D3109" s="93" t="s">
        <v>3288</v>
      </c>
      <c r="E3109" s="123">
        <v>68355</v>
      </c>
      <c r="F3109" s="20">
        <v>708.97</v>
      </c>
      <c r="G3109" s="20">
        <f t="shared" si="48"/>
        <v>48461644.350000001</v>
      </c>
    </row>
    <row r="3110" spans="2:7" ht="28.5" outlineLevel="1" x14ac:dyDescent="0.25">
      <c r="B3110" s="90" t="s">
        <v>2504</v>
      </c>
      <c r="C3110" s="94" t="s">
        <v>6462</v>
      </c>
      <c r="D3110" s="93" t="s">
        <v>3288</v>
      </c>
      <c r="E3110" s="123">
        <v>156</v>
      </c>
      <c r="F3110" s="20">
        <v>1318.01</v>
      </c>
      <c r="G3110" s="20">
        <f t="shared" si="48"/>
        <v>205609.56</v>
      </c>
    </row>
    <row r="3111" spans="2:7" ht="28.5" outlineLevel="1" x14ac:dyDescent="0.25">
      <c r="B3111" s="90" t="s">
        <v>2505</v>
      </c>
      <c r="C3111" s="94" t="s">
        <v>6463</v>
      </c>
      <c r="D3111" s="93" t="s">
        <v>3288</v>
      </c>
      <c r="E3111" s="123">
        <v>120</v>
      </c>
      <c r="F3111" s="20">
        <v>797.95</v>
      </c>
      <c r="G3111" s="20">
        <f t="shared" si="48"/>
        <v>95754</v>
      </c>
    </row>
    <row r="3112" spans="2:7" ht="28.5" outlineLevel="1" x14ac:dyDescent="0.25">
      <c r="B3112" s="90" t="s">
        <v>2506</v>
      </c>
      <c r="C3112" s="94" t="s">
        <v>6464</v>
      </c>
      <c r="D3112" s="23" t="s">
        <v>2757</v>
      </c>
      <c r="E3112" s="123">
        <v>8</v>
      </c>
      <c r="F3112" s="20">
        <v>30958.87</v>
      </c>
      <c r="G3112" s="20">
        <f t="shared" si="48"/>
        <v>247670.96</v>
      </c>
    </row>
    <row r="3113" spans="2:7" ht="28.5" outlineLevel="1" x14ac:dyDescent="0.25">
      <c r="B3113" s="90" t="s">
        <v>2507</v>
      </c>
      <c r="C3113" s="94" t="s">
        <v>6465</v>
      </c>
      <c r="D3113" s="23" t="s">
        <v>2757</v>
      </c>
      <c r="E3113" s="123">
        <v>28</v>
      </c>
      <c r="F3113" s="20">
        <v>16953.79</v>
      </c>
      <c r="G3113" s="20">
        <f t="shared" si="48"/>
        <v>474706.12</v>
      </c>
    </row>
    <row r="3114" spans="2:7" ht="28.5" outlineLevel="1" x14ac:dyDescent="0.25">
      <c r="B3114" s="90" t="s">
        <v>2508</v>
      </c>
      <c r="C3114" s="94" t="s">
        <v>6466</v>
      </c>
      <c r="D3114" s="23" t="s">
        <v>2757</v>
      </c>
      <c r="E3114" s="123">
        <v>258</v>
      </c>
      <c r="F3114" s="20">
        <v>702.29</v>
      </c>
      <c r="G3114" s="20">
        <f t="shared" si="48"/>
        <v>181190.82</v>
      </c>
    </row>
    <row r="3115" spans="2:7" ht="42.75" outlineLevel="1" x14ac:dyDescent="0.25">
      <c r="B3115" s="90" t="s">
        <v>2509</v>
      </c>
      <c r="C3115" s="94" t="s">
        <v>6467</v>
      </c>
      <c r="D3115" s="23" t="s">
        <v>2757</v>
      </c>
      <c r="E3115" s="123">
        <v>15</v>
      </c>
      <c r="F3115" s="20">
        <v>126923.08</v>
      </c>
      <c r="G3115" s="20">
        <f t="shared" si="48"/>
        <v>1903846.2</v>
      </c>
    </row>
    <row r="3116" spans="2:7" ht="42.75" outlineLevel="1" x14ac:dyDescent="0.25">
      <c r="B3116" s="90" t="s">
        <v>2510</v>
      </c>
      <c r="C3116" s="94" t="s">
        <v>6468</v>
      </c>
      <c r="D3116" s="23" t="s">
        <v>2757</v>
      </c>
      <c r="E3116" s="123">
        <v>11</v>
      </c>
      <c r="F3116" s="20">
        <v>126922.68</v>
      </c>
      <c r="G3116" s="20">
        <f t="shared" si="48"/>
        <v>1396149.48</v>
      </c>
    </row>
    <row r="3117" spans="2:7" ht="28.5" outlineLevel="1" x14ac:dyDescent="0.25">
      <c r="B3117" s="90" t="s">
        <v>2511</v>
      </c>
      <c r="C3117" s="92" t="s">
        <v>6469</v>
      </c>
      <c r="D3117" s="88" t="s">
        <v>2645</v>
      </c>
      <c r="E3117" s="123">
        <v>45</v>
      </c>
      <c r="F3117" s="20">
        <v>3084.28</v>
      </c>
      <c r="G3117" s="20">
        <f t="shared" si="48"/>
        <v>138792.6</v>
      </c>
    </row>
    <row r="3118" spans="2:7" ht="28.5" outlineLevel="1" x14ac:dyDescent="0.25">
      <c r="B3118" s="90" t="s">
        <v>2512</v>
      </c>
      <c r="C3118" s="94" t="s">
        <v>6470</v>
      </c>
      <c r="D3118" s="23" t="s">
        <v>2757</v>
      </c>
      <c r="E3118" s="123">
        <v>4</v>
      </c>
      <c r="F3118" s="20">
        <v>37654.9</v>
      </c>
      <c r="G3118" s="20">
        <f t="shared" si="48"/>
        <v>150619.6</v>
      </c>
    </row>
    <row r="3119" spans="2:7" ht="28.5" outlineLevel="1" x14ac:dyDescent="0.25">
      <c r="B3119" s="90" t="s">
        <v>2513</v>
      </c>
      <c r="C3119" s="94" t="s">
        <v>6471</v>
      </c>
      <c r="D3119" s="23" t="s">
        <v>2757</v>
      </c>
      <c r="E3119" s="123">
        <v>4</v>
      </c>
      <c r="F3119" s="20">
        <v>18422.13</v>
      </c>
      <c r="G3119" s="20">
        <f t="shared" si="48"/>
        <v>73688.52</v>
      </c>
    </row>
    <row r="3120" spans="2:7" ht="28.5" outlineLevel="1" x14ac:dyDescent="0.25">
      <c r="B3120" s="90" t="s">
        <v>2514</v>
      </c>
      <c r="C3120" s="94" t="s">
        <v>6472</v>
      </c>
      <c r="D3120" s="93" t="s">
        <v>3288</v>
      </c>
      <c r="E3120" s="123">
        <v>44</v>
      </c>
      <c r="F3120" s="20">
        <v>507.73</v>
      </c>
      <c r="G3120" s="20">
        <f t="shared" si="48"/>
        <v>22340.12</v>
      </c>
    </row>
    <row r="3121" spans="2:7" ht="28.5" outlineLevel="1" x14ac:dyDescent="0.25">
      <c r="B3121" s="90" t="s">
        <v>2515</v>
      </c>
      <c r="C3121" s="94" t="s">
        <v>6473</v>
      </c>
      <c r="D3121" s="23" t="s">
        <v>2757</v>
      </c>
      <c r="E3121" s="123">
        <v>12</v>
      </c>
      <c r="F3121" s="20">
        <v>9004.94</v>
      </c>
      <c r="G3121" s="20">
        <f t="shared" si="48"/>
        <v>108059.28</v>
      </c>
    </row>
    <row r="3122" spans="2:7" ht="28.5" outlineLevel="1" x14ac:dyDescent="0.25">
      <c r="B3122" s="90" t="s">
        <v>2516</v>
      </c>
      <c r="C3122" s="94" t="s">
        <v>6474</v>
      </c>
      <c r="D3122" s="23" t="s">
        <v>2757</v>
      </c>
      <c r="E3122" s="123">
        <v>4</v>
      </c>
      <c r="F3122" s="20">
        <v>44146.19</v>
      </c>
      <c r="G3122" s="20">
        <f t="shared" si="48"/>
        <v>176584.76</v>
      </c>
    </row>
    <row r="3123" spans="2:7" ht="28.5" outlineLevel="1" x14ac:dyDescent="0.25">
      <c r="B3123" s="90" t="s">
        <v>2517</v>
      </c>
      <c r="C3123" s="94" t="s">
        <v>6475</v>
      </c>
      <c r="D3123" s="23" t="s">
        <v>2757</v>
      </c>
      <c r="E3123" s="123">
        <v>4</v>
      </c>
      <c r="F3123" s="20">
        <v>6069.35</v>
      </c>
      <c r="G3123" s="20">
        <f t="shared" si="48"/>
        <v>24277.4</v>
      </c>
    </row>
    <row r="3124" spans="2:7" ht="28.5" outlineLevel="1" x14ac:dyDescent="0.25">
      <c r="B3124" s="90" t="s">
        <v>2518</v>
      </c>
      <c r="C3124" s="92" t="s">
        <v>6476</v>
      </c>
      <c r="D3124" s="23" t="s">
        <v>2757</v>
      </c>
      <c r="E3124" s="123">
        <v>4</v>
      </c>
      <c r="F3124" s="20">
        <v>32936.870000000003</v>
      </c>
      <c r="G3124" s="20">
        <f t="shared" si="48"/>
        <v>131747.48000000001</v>
      </c>
    </row>
    <row r="3125" spans="2:7" ht="71.25" outlineLevel="1" x14ac:dyDescent="0.25">
      <c r="B3125" s="90" t="s">
        <v>2519</v>
      </c>
      <c r="C3125" s="94" t="s">
        <v>6477</v>
      </c>
      <c r="D3125" s="23" t="s">
        <v>2757</v>
      </c>
      <c r="E3125" s="123">
        <v>1</v>
      </c>
      <c r="F3125" s="20">
        <v>1727123.39</v>
      </c>
      <c r="G3125" s="20">
        <f t="shared" si="48"/>
        <v>1727123.39</v>
      </c>
    </row>
    <row r="3126" spans="2:7" ht="57" outlineLevel="1" x14ac:dyDescent="0.25">
      <c r="B3126" s="90" t="s">
        <v>2520</v>
      </c>
      <c r="C3126" s="94" t="s">
        <v>6478</v>
      </c>
      <c r="D3126" s="23" t="s">
        <v>2757</v>
      </c>
      <c r="E3126" s="123">
        <v>6</v>
      </c>
      <c r="F3126" s="20">
        <v>1093844.04</v>
      </c>
      <c r="G3126" s="20">
        <f t="shared" si="48"/>
        <v>6563064.2400000002</v>
      </c>
    </row>
    <row r="3127" spans="2:7" ht="57" outlineLevel="1" x14ac:dyDescent="0.25">
      <c r="B3127" s="90" t="s">
        <v>2521</v>
      </c>
      <c r="C3127" s="94" t="s">
        <v>6479</v>
      </c>
      <c r="D3127" s="23" t="s">
        <v>2757</v>
      </c>
      <c r="E3127" s="123">
        <v>2</v>
      </c>
      <c r="F3127" s="20">
        <v>1105570.47</v>
      </c>
      <c r="G3127" s="20">
        <f t="shared" si="48"/>
        <v>2211140.94</v>
      </c>
    </row>
    <row r="3128" spans="2:7" ht="71.25" outlineLevel="1" x14ac:dyDescent="0.25">
      <c r="B3128" s="90" t="s">
        <v>2522</v>
      </c>
      <c r="C3128" s="94" t="s">
        <v>6480</v>
      </c>
      <c r="D3128" s="23" t="s">
        <v>2757</v>
      </c>
      <c r="E3128" s="123">
        <v>1</v>
      </c>
      <c r="F3128" s="20">
        <v>1369379.45</v>
      </c>
      <c r="G3128" s="20">
        <f t="shared" si="48"/>
        <v>1369379.45</v>
      </c>
    </row>
    <row r="3129" spans="2:7" ht="57" outlineLevel="1" x14ac:dyDescent="0.25">
      <c r="B3129" s="90" t="s">
        <v>2523</v>
      </c>
      <c r="C3129" s="94" t="s">
        <v>6481</v>
      </c>
      <c r="D3129" s="23" t="s">
        <v>2757</v>
      </c>
      <c r="E3129" s="123">
        <v>2</v>
      </c>
      <c r="F3129" s="20">
        <v>982626.79</v>
      </c>
      <c r="G3129" s="20">
        <f t="shared" si="48"/>
        <v>1965253.58</v>
      </c>
    </row>
    <row r="3130" spans="2:7" ht="71.25" outlineLevel="1" x14ac:dyDescent="0.25">
      <c r="B3130" s="90" t="s">
        <v>2524</v>
      </c>
      <c r="C3130" s="94" t="s">
        <v>6482</v>
      </c>
      <c r="D3130" s="23" t="s">
        <v>2757</v>
      </c>
      <c r="E3130" s="123">
        <v>1</v>
      </c>
      <c r="F3130" s="20">
        <v>1806263.32</v>
      </c>
      <c r="G3130" s="20">
        <f t="shared" ref="G3130:G3193" si="49">E3130*F3130</f>
        <v>1806263.32</v>
      </c>
    </row>
    <row r="3131" spans="2:7" ht="71.25" outlineLevel="1" x14ac:dyDescent="0.25">
      <c r="B3131" s="90" t="s">
        <v>2525</v>
      </c>
      <c r="C3131" s="94" t="s">
        <v>6483</v>
      </c>
      <c r="D3131" s="23" t="s">
        <v>2757</v>
      </c>
      <c r="E3131" s="123">
        <v>1</v>
      </c>
      <c r="F3131" s="20">
        <v>1305382.18</v>
      </c>
      <c r="G3131" s="20">
        <f t="shared" si="49"/>
        <v>1305382.18</v>
      </c>
    </row>
    <row r="3132" spans="2:7" ht="57" outlineLevel="1" x14ac:dyDescent="0.25">
      <c r="B3132" s="90" t="s">
        <v>6748</v>
      </c>
      <c r="C3132" s="94" t="s">
        <v>6484</v>
      </c>
      <c r="D3132" s="23" t="s">
        <v>2757</v>
      </c>
      <c r="E3132" s="123">
        <v>1</v>
      </c>
      <c r="F3132" s="20">
        <v>1154000.21</v>
      </c>
      <c r="G3132" s="20">
        <f t="shared" si="49"/>
        <v>1154000.21</v>
      </c>
    </row>
    <row r="3133" spans="2:7" ht="28.5" outlineLevel="1" x14ac:dyDescent="0.25">
      <c r="B3133" s="90" t="s">
        <v>6749</v>
      </c>
      <c r="C3133" s="94" t="s">
        <v>6485</v>
      </c>
      <c r="D3133" s="23" t="s">
        <v>2757</v>
      </c>
      <c r="E3133" s="123">
        <v>15</v>
      </c>
      <c r="F3133" s="20">
        <v>46018.400000000001</v>
      </c>
      <c r="G3133" s="20">
        <f t="shared" si="49"/>
        <v>690276</v>
      </c>
    </row>
    <row r="3134" spans="2:7" ht="42.75" outlineLevel="1" x14ac:dyDescent="0.25">
      <c r="B3134" s="90" t="s">
        <v>6750</v>
      </c>
      <c r="C3134" s="94" t="s">
        <v>6486</v>
      </c>
      <c r="D3134" s="23" t="s">
        <v>2757</v>
      </c>
      <c r="E3134" s="123">
        <v>15</v>
      </c>
      <c r="F3134" s="20">
        <v>72934.720000000001</v>
      </c>
      <c r="G3134" s="20">
        <f t="shared" si="49"/>
        <v>1094020.8</v>
      </c>
    </row>
    <row r="3135" spans="2:7" outlineLevel="1" x14ac:dyDescent="0.25">
      <c r="B3135" s="90" t="s">
        <v>2526</v>
      </c>
      <c r="C3135" s="103" t="s">
        <v>967</v>
      </c>
      <c r="D3135" s="90"/>
      <c r="E3135" s="137"/>
      <c r="F3135" s="90"/>
      <c r="G3135" s="20">
        <f t="shared" si="49"/>
        <v>0</v>
      </c>
    </row>
    <row r="3136" spans="2:7" ht="28.5" outlineLevel="1" x14ac:dyDescent="0.25">
      <c r="B3136" s="90" t="s">
        <v>2527</v>
      </c>
      <c r="C3136" s="94" t="s">
        <v>6487</v>
      </c>
      <c r="D3136" s="23" t="s">
        <v>3287</v>
      </c>
      <c r="E3136" s="123">
        <v>1114.6099999999999</v>
      </c>
      <c r="F3136" s="20">
        <v>390.5</v>
      </c>
      <c r="G3136" s="20">
        <f t="shared" si="49"/>
        <v>435255.21</v>
      </c>
    </row>
    <row r="3137" spans="2:7" ht="28.5" outlineLevel="1" x14ac:dyDescent="0.25">
      <c r="B3137" s="90" t="s">
        <v>2528</v>
      </c>
      <c r="C3137" s="94" t="s">
        <v>6488</v>
      </c>
      <c r="D3137" s="23" t="s">
        <v>3287</v>
      </c>
      <c r="E3137" s="123">
        <v>4056.47</v>
      </c>
      <c r="F3137" s="20">
        <v>1495.36</v>
      </c>
      <c r="G3137" s="20">
        <f t="shared" si="49"/>
        <v>6065882.9800000004</v>
      </c>
    </row>
    <row r="3138" spans="2:7" ht="42.75" outlineLevel="1" x14ac:dyDescent="0.25">
      <c r="B3138" s="90" t="s">
        <v>2529</v>
      </c>
      <c r="C3138" s="94" t="s">
        <v>6489</v>
      </c>
      <c r="D3138" s="93" t="s">
        <v>3288</v>
      </c>
      <c r="E3138" s="123">
        <v>623</v>
      </c>
      <c r="F3138" s="20">
        <v>4602.0600000000004</v>
      </c>
      <c r="G3138" s="20">
        <f t="shared" si="49"/>
        <v>2867083.38</v>
      </c>
    </row>
    <row r="3139" spans="2:7" ht="42.75" outlineLevel="1" x14ac:dyDescent="0.25">
      <c r="B3139" s="90" t="s">
        <v>2530</v>
      </c>
      <c r="C3139" s="94" t="s">
        <v>6490</v>
      </c>
      <c r="D3139" s="90" t="s">
        <v>3033</v>
      </c>
      <c r="E3139" s="123">
        <v>602</v>
      </c>
      <c r="F3139" s="20">
        <v>48068.94</v>
      </c>
      <c r="G3139" s="20">
        <f t="shared" si="49"/>
        <v>28937501.879999999</v>
      </c>
    </row>
    <row r="3140" spans="2:7" ht="28.5" outlineLevel="1" x14ac:dyDescent="0.25">
      <c r="B3140" s="90" t="s">
        <v>2531</v>
      </c>
      <c r="C3140" s="94" t="s">
        <v>6491</v>
      </c>
      <c r="D3140" s="93" t="s">
        <v>3288</v>
      </c>
      <c r="E3140" s="123">
        <v>1638</v>
      </c>
      <c r="F3140" s="20">
        <v>646.95000000000005</v>
      </c>
      <c r="G3140" s="20">
        <f t="shared" si="49"/>
        <v>1059704.1000000001</v>
      </c>
    </row>
    <row r="3141" spans="2:7" ht="28.5" outlineLevel="1" x14ac:dyDescent="0.25">
      <c r="B3141" s="90" t="s">
        <v>2532</v>
      </c>
      <c r="C3141" s="94" t="s">
        <v>6493</v>
      </c>
      <c r="D3141" s="93" t="s">
        <v>3288</v>
      </c>
      <c r="E3141" s="123">
        <v>48564</v>
      </c>
      <c r="F3141" s="20">
        <v>708.44</v>
      </c>
      <c r="G3141" s="20">
        <f t="shared" si="49"/>
        <v>34404680.159999996</v>
      </c>
    </row>
    <row r="3142" spans="2:7" ht="28.5" outlineLevel="1" x14ac:dyDescent="0.25">
      <c r="B3142" s="90" t="s">
        <v>2533</v>
      </c>
      <c r="C3142" s="94" t="s">
        <v>6492</v>
      </c>
      <c r="D3142" s="93" t="s">
        <v>3288</v>
      </c>
      <c r="E3142" s="123">
        <v>102</v>
      </c>
      <c r="F3142" s="20">
        <v>1061.69</v>
      </c>
      <c r="G3142" s="20">
        <f t="shared" si="49"/>
        <v>108292.38</v>
      </c>
    </row>
    <row r="3143" spans="2:7" ht="28.5" outlineLevel="1" x14ac:dyDescent="0.25">
      <c r="B3143" s="90" t="s">
        <v>2534</v>
      </c>
      <c r="C3143" s="94" t="s">
        <v>6494</v>
      </c>
      <c r="D3143" s="93" t="s">
        <v>3288</v>
      </c>
      <c r="E3143" s="123">
        <v>30</v>
      </c>
      <c r="F3143" s="20">
        <v>951.7</v>
      </c>
      <c r="G3143" s="20">
        <f t="shared" si="49"/>
        <v>28551</v>
      </c>
    </row>
    <row r="3144" spans="2:7" ht="28.5" outlineLevel="1" x14ac:dyDescent="0.25">
      <c r="B3144" s="90" t="s">
        <v>2535</v>
      </c>
      <c r="C3144" s="94" t="s">
        <v>6491</v>
      </c>
      <c r="D3144" s="93" t="s">
        <v>3288</v>
      </c>
      <c r="E3144" s="123">
        <v>636</v>
      </c>
      <c r="F3144" s="20">
        <v>697.03</v>
      </c>
      <c r="G3144" s="20">
        <f t="shared" si="49"/>
        <v>443311.08</v>
      </c>
    </row>
    <row r="3145" spans="2:7" ht="28.5" outlineLevel="1" x14ac:dyDescent="0.25">
      <c r="B3145" s="90" t="s">
        <v>2536</v>
      </c>
      <c r="C3145" s="94" t="s">
        <v>6493</v>
      </c>
      <c r="D3145" s="93" t="s">
        <v>3288</v>
      </c>
      <c r="E3145" s="123">
        <v>23133</v>
      </c>
      <c r="F3145" s="20">
        <v>748.81</v>
      </c>
      <c r="G3145" s="20">
        <f t="shared" si="49"/>
        <v>17322221.73</v>
      </c>
    </row>
    <row r="3146" spans="2:7" ht="28.5" outlineLevel="1" x14ac:dyDescent="0.25">
      <c r="B3146" s="90" t="s">
        <v>2537</v>
      </c>
      <c r="C3146" s="94" t="s">
        <v>6495</v>
      </c>
      <c r="D3146" s="93" t="s">
        <v>3288</v>
      </c>
      <c r="E3146" s="123">
        <v>54</v>
      </c>
      <c r="F3146" s="20">
        <v>1180</v>
      </c>
      <c r="G3146" s="20">
        <f t="shared" si="49"/>
        <v>63720</v>
      </c>
    </row>
    <row r="3147" spans="2:7" ht="28.5" outlineLevel="1" x14ac:dyDescent="0.25">
      <c r="B3147" s="90" t="s">
        <v>2538</v>
      </c>
      <c r="C3147" s="94" t="s">
        <v>6496</v>
      </c>
      <c r="D3147" s="93" t="s">
        <v>3288</v>
      </c>
      <c r="E3147" s="123">
        <v>30</v>
      </c>
      <c r="F3147" s="20">
        <v>682.59</v>
      </c>
      <c r="G3147" s="20">
        <f t="shared" si="49"/>
        <v>20477.7</v>
      </c>
    </row>
    <row r="3148" spans="2:7" ht="28.5" outlineLevel="1" x14ac:dyDescent="0.25">
      <c r="B3148" s="90" t="s">
        <v>2539</v>
      </c>
      <c r="C3148" s="94" t="s">
        <v>6497</v>
      </c>
      <c r="D3148" s="23" t="s">
        <v>2757</v>
      </c>
      <c r="E3148" s="123">
        <v>6</v>
      </c>
      <c r="F3148" s="20">
        <v>30959.22</v>
      </c>
      <c r="G3148" s="20">
        <f t="shared" si="49"/>
        <v>185755.32</v>
      </c>
    </row>
    <row r="3149" spans="2:7" ht="28.5" outlineLevel="1" x14ac:dyDescent="0.25">
      <c r="B3149" s="90" t="s">
        <v>2540</v>
      </c>
      <c r="C3149" s="94" t="s">
        <v>6498</v>
      </c>
      <c r="D3149" s="23" t="s">
        <v>2757</v>
      </c>
      <c r="E3149" s="123">
        <v>28</v>
      </c>
      <c r="F3149" s="20">
        <v>16553.82</v>
      </c>
      <c r="G3149" s="20">
        <f t="shared" si="49"/>
        <v>463506.96</v>
      </c>
    </row>
    <row r="3150" spans="2:7" ht="28.5" outlineLevel="1" x14ac:dyDescent="0.25">
      <c r="B3150" s="90" t="s">
        <v>2541</v>
      </c>
      <c r="C3150" s="94" t="s">
        <v>6499</v>
      </c>
      <c r="D3150" s="23" t="s">
        <v>2757</v>
      </c>
      <c r="E3150" s="123">
        <v>136</v>
      </c>
      <c r="F3150" s="20">
        <v>708.66</v>
      </c>
      <c r="G3150" s="20">
        <f t="shared" si="49"/>
        <v>96377.76</v>
      </c>
    </row>
    <row r="3151" spans="2:7" ht="42.75" outlineLevel="1" x14ac:dyDescent="0.25">
      <c r="B3151" s="90" t="s">
        <v>2542</v>
      </c>
      <c r="C3151" s="94" t="s">
        <v>6500</v>
      </c>
      <c r="D3151" s="23" t="s">
        <v>2757</v>
      </c>
      <c r="E3151" s="123">
        <v>14</v>
      </c>
      <c r="F3151" s="20">
        <v>126898.06</v>
      </c>
      <c r="G3151" s="20">
        <f t="shared" si="49"/>
        <v>1776572.84</v>
      </c>
    </row>
    <row r="3152" spans="2:7" ht="42.75" outlineLevel="1" x14ac:dyDescent="0.25">
      <c r="B3152" s="90" t="s">
        <v>2543</v>
      </c>
      <c r="C3152" s="94" t="s">
        <v>6501</v>
      </c>
      <c r="D3152" s="23" t="s">
        <v>2757</v>
      </c>
      <c r="E3152" s="123">
        <v>12</v>
      </c>
      <c r="F3152" s="20">
        <v>126882.62</v>
      </c>
      <c r="G3152" s="20">
        <f t="shared" si="49"/>
        <v>1522591.44</v>
      </c>
    </row>
    <row r="3153" spans="2:7" ht="28.5" outlineLevel="1" x14ac:dyDescent="0.25">
      <c r="B3153" s="90" t="s">
        <v>2544</v>
      </c>
      <c r="C3153" s="92" t="s">
        <v>6503</v>
      </c>
      <c r="D3153" s="88" t="s">
        <v>2645</v>
      </c>
      <c r="E3153" s="123">
        <f>42+2</f>
        <v>44</v>
      </c>
      <c r="F3153" s="20">
        <v>3073.79</v>
      </c>
      <c r="G3153" s="20">
        <f t="shared" si="49"/>
        <v>135246.76</v>
      </c>
    </row>
    <row r="3154" spans="2:7" ht="28.5" outlineLevel="1" x14ac:dyDescent="0.25">
      <c r="B3154" s="90" t="s">
        <v>2545</v>
      </c>
      <c r="C3154" s="94" t="s">
        <v>6502</v>
      </c>
      <c r="D3154" s="23" t="s">
        <v>2757</v>
      </c>
      <c r="E3154" s="123">
        <v>2</v>
      </c>
      <c r="F3154" s="20">
        <v>37671.53</v>
      </c>
      <c r="G3154" s="20">
        <f t="shared" si="49"/>
        <v>75343.06</v>
      </c>
    </row>
    <row r="3155" spans="2:7" ht="28.5" outlineLevel="1" x14ac:dyDescent="0.25">
      <c r="B3155" s="90" t="s">
        <v>2546</v>
      </c>
      <c r="C3155" s="94" t="s">
        <v>6504</v>
      </c>
      <c r="D3155" s="23" t="s">
        <v>2757</v>
      </c>
      <c r="E3155" s="123">
        <v>2</v>
      </c>
      <c r="F3155" s="20">
        <v>18424.22</v>
      </c>
      <c r="G3155" s="20">
        <f t="shared" si="49"/>
        <v>36848.44</v>
      </c>
    </row>
    <row r="3156" spans="2:7" ht="28.5" outlineLevel="1" x14ac:dyDescent="0.25">
      <c r="B3156" s="90" t="s">
        <v>2547</v>
      </c>
      <c r="C3156" s="94" t="s">
        <v>6505</v>
      </c>
      <c r="D3156" s="93" t="s">
        <v>3288</v>
      </c>
      <c r="E3156" s="123">
        <v>36</v>
      </c>
      <c r="F3156" s="20">
        <v>311.08999999999997</v>
      </c>
      <c r="G3156" s="20">
        <f t="shared" si="49"/>
        <v>11199.24</v>
      </c>
    </row>
    <row r="3157" spans="2:7" ht="28.5" outlineLevel="1" x14ac:dyDescent="0.25">
      <c r="B3157" s="90" t="s">
        <v>2548</v>
      </c>
      <c r="C3157" s="94" t="s">
        <v>6506</v>
      </c>
      <c r="D3157" s="23" t="s">
        <v>2757</v>
      </c>
      <c r="E3157" s="123">
        <v>6</v>
      </c>
      <c r="F3157" s="20">
        <v>9004.25</v>
      </c>
      <c r="G3157" s="20">
        <f t="shared" si="49"/>
        <v>54025.5</v>
      </c>
    </row>
    <row r="3158" spans="2:7" ht="28.5" outlineLevel="1" x14ac:dyDescent="0.25">
      <c r="B3158" s="90" t="s">
        <v>2549</v>
      </c>
      <c r="C3158" s="94" t="s">
        <v>6507</v>
      </c>
      <c r="D3158" s="23" t="s">
        <v>2757</v>
      </c>
      <c r="E3158" s="123">
        <v>2</v>
      </c>
      <c r="F3158" s="20">
        <v>44144.11</v>
      </c>
      <c r="G3158" s="20">
        <f t="shared" si="49"/>
        <v>88288.22</v>
      </c>
    </row>
    <row r="3159" spans="2:7" ht="28.5" outlineLevel="1" x14ac:dyDescent="0.25">
      <c r="B3159" s="90" t="s">
        <v>2550</v>
      </c>
      <c r="C3159" s="94" t="s">
        <v>6508</v>
      </c>
      <c r="D3159" s="23" t="s">
        <v>2757</v>
      </c>
      <c r="E3159" s="123">
        <v>2</v>
      </c>
      <c r="F3159" s="20">
        <v>6214.85</v>
      </c>
      <c r="G3159" s="20">
        <f t="shared" si="49"/>
        <v>12429.7</v>
      </c>
    </row>
    <row r="3160" spans="2:7" ht="28.5" outlineLevel="1" x14ac:dyDescent="0.25">
      <c r="B3160" s="90" t="s">
        <v>2551</v>
      </c>
      <c r="C3160" s="94" t="s">
        <v>6509</v>
      </c>
      <c r="D3160" s="93" t="s">
        <v>3288</v>
      </c>
      <c r="E3160" s="123">
        <v>1786</v>
      </c>
      <c r="F3160" s="20">
        <v>4363.97</v>
      </c>
      <c r="G3160" s="20">
        <f t="shared" si="49"/>
        <v>7794050.4199999999</v>
      </c>
    </row>
    <row r="3161" spans="2:7" ht="28.5" outlineLevel="1" x14ac:dyDescent="0.25">
      <c r="B3161" s="90" t="s">
        <v>2552</v>
      </c>
      <c r="C3161" s="94" t="s">
        <v>6510</v>
      </c>
      <c r="D3161" s="93" t="s">
        <v>3288</v>
      </c>
      <c r="E3161" s="123">
        <v>155</v>
      </c>
      <c r="F3161" s="20">
        <v>4168.62</v>
      </c>
      <c r="G3161" s="20">
        <f t="shared" si="49"/>
        <v>646136.1</v>
      </c>
    </row>
    <row r="3162" spans="2:7" ht="28.5" outlineLevel="1" x14ac:dyDescent="0.25">
      <c r="B3162" s="90" t="s">
        <v>2553</v>
      </c>
      <c r="C3162" s="94" t="s">
        <v>6511</v>
      </c>
      <c r="D3162" s="93" t="s">
        <v>3288</v>
      </c>
      <c r="E3162" s="123">
        <v>12</v>
      </c>
      <c r="F3162" s="20">
        <v>4832.62</v>
      </c>
      <c r="G3162" s="20">
        <f t="shared" si="49"/>
        <v>57991.44</v>
      </c>
    </row>
    <row r="3163" spans="2:7" ht="28.5" outlineLevel="1" x14ac:dyDescent="0.25">
      <c r="B3163" s="90" t="s">
        <v>2554</v>
      </c>
      <c r="C3163" s="94" t="s">
        <v>6512</v>
      </c>
      <c r="D3163" s="93" t="s">
        <v>3288</v>
      </c>
      <c r="E3163" s="123">
        <v>6</v>
      </c>
      <c r="F3163" s="20">
        <v>2745.06</v>
      </c>
      <c r="G3163" s="20">
        <f t="shared" si="49"/>
        <v>16470.36</v>
      </c>
    </row>
    <row r="3164" spans="2:7" ht="28.5" outlineLevel="1" x14ac:dyDescent="0.25">
      <c r="B3164" s="90" t="s">
        <v>2555</v>
      </c>
      <c r="C3164" s="94" t="s">
        <v>6513</v>
      </c>
      <c r="D3164" s="93" t="s">
        <v>3288</v>
      </c>
      <c r="E3164" s="123">
        <v>6</v>
      </c>
      <c r="F3164" s="20">
        <v>1085</v>
      </c>
      <c r="G3164" s="20">
        <f t="shared" si="49"/>
        <v>6510</v>
      </c>
    </row>
    <row r="3165" spans="2:7" ht="28.5" outlineLevel="1" x14ac:dyDescent="0.25">
      <c r="B3165" s="90" t="s">
        <v>2556</v>
      </c>
      <c r="C3165" s="94" t="s">
        <v>6514</v>
      </c>
      <c r="D3165" s="23" t="s">
        <v>2757</v>
      </c>
      <c r="E3165" s="123">
        <v>4</v>
      </c>
      <c r="F3165" s="20">
        <v>4292.2</v>
      </c>
      <c r="G3165" s="20">
        <f t="shared" si="49"/>
        <v>17168.8</v>
      </c>
    </row>
    <row r="3166" spans="2:7" ht="28.5" outlineLevel="1" x14ac:dyDescent="0.25">
      <c r="B3166" s="90" t="s">
        <v>2557</v>
      </c>
      <c r="C3166" s="92" t="s">
        <v>6515</v>
      </c>
      <c r="D3166" s="23" t="s">
        <v>2757</v>
      </c>
      <c r="E3166" s="123">
        <v>2</v>
      </c>
      <c r="F3166" s="20">
        <v>32925.14</v>
      </c>
      <c r="G3166" s="20">
        <f t="shared" si="49"/>
        <v>65850.28</v>
      </c>
    </row>
    <row r="3167" spans="2:7" ht="57" outlineLevel="1" x14ac:dyDescent="0.25">
      <c r="B3167" s="90" t="s">
        <v>2558</v>
      </c>
      <c r="C3167" s="94" t="s">
        <v>6516</v>
      </c>
      <c r="D3167" s="23" t="s">
        <v>2757</v>
      </c>
      <c r="E3167" s="123">
        <v>5</v>
      </c>
      <c r="F3167" s="20">
        <v>1093841.44</v>
      </c>
      <c r="G3167" s="20">
        <f t="shared" si="49"/>
        <v>5469207.2000000002</v>
      </c>
    </row>
    <row r="3168" spans="2:7" ht="57" outlineLevel="1" x14ac:dyDescent="0.25">
      <c r="B3168" s="90" t="s">
        <v>2559</v>
      </c>
      <c r="C3168" s="94" t="s">
        <v>6517</v>
      </c>
      <c r="D3168" s="23" t="s">
        <v>2757</v>
      </c>
      <c r="E3168" s="123">
        <v>5</v>
      </c>
      <c r="F3168" s="20">
        <v>1105571.3</v>
      </c>
      <c r="G3168" s="20">
        <f t="shared" si="49"/>
        <v>5527856.5</v>
      </c>
    </row>
    <row r="3169" spans="2:7" ht="71.25" outlineLevel="1" x14ac:dyDescent="0.25">
      <c r="B3169" s="90" t="s">
        <v>2560</v>
      </c>
      <c r="C3169" s="94" t="s">
        <v>6518</v>
      </c>
      <c r="D3169" s="23" t="s">
        <v>2757</v>
      </c>
      <c r="E3169" s="123">
        <v>1</v>
      </c>
      <c r="F3169" s="20">
        <v>1780855.55</v>
      </c>
      <c r="G3169" s="20">
        <f t="shared" si="49"/>
        <v>1780855.55</v>
      </c>
    </row>
    <row r="3170" spans="2:7" ht="71.25" outlineLevel="1" x14ac:dyDescent="0.25">
      <c r="B3170" s="90" t="s">
        <v>2561</v>
      </c>
      <c r="C3170" s="94" t="s">
        <v>6519</v>
      </c>
      <c r="D3170" s="23" t="s">
        <v>2757</v>
      </c>
      <c r="E3170" s="123">
        <v>1</v>
      </c>
      <c r="F3170" s="20">
        <v>1874326.03</v>
      </c>
      <c r="G3170" s="20">
        <f t="shared" si="49"/>
        <v>1874326.03</v>
      </c>
    </row>
    <row r="3171" spans="2:7" ht="57" outlineLevel="1" x14ac:dyDescent="0.25">
      <c r="B3171" s="90" t="s">
        <v>6751</v>
      </c>
      <c r="C3171" s="94" t="s">
        <v>6520</v>
      </c>
      <c r="D3171" s="23" t="s">
        <v>2757</v>
      </c>
      <c r="E3171" s="123">
        <v>1</v>
      </c>
      <c r="F3171" s="20">
        <v>2826936.08</v>
      </c>
      <c r="G3171" s="20">
        <f t="shared" si="49"/>
        <v>2826936.08</v>
      </c>
    </row>
    <row r="3172" spans="2:7" ht="28.5" outlineLevel="1" x14ac:dyDescent="0.25">
      <c r="B3172" s="90" t="s">
        <v>6752</v>
      </c>
      <c r="C3172" s="94" t="s">
        <v>6521</v>
      </c>
      <c r="D3172" s="23" t="s">
        <v>2757</v>
      </c>
      <c r="E3172" s="123">
        <v>13</v>
      </c>
      <c r="F3172" s="20">
        <v>49997.61</v>
      </c>
      <c r="G3172" s="20">
        <f t="shared" si="49"/>
        <v>649968.93000000005</v>
      </c>
    </row>
    <row r="3173" spans="2:7" ht="42.75" outlineLevel="1" x14ac:dyDescent="0.25">
      <c r="B3173" s="90" t="s">
        <v>6753</v>
      </c>
      <c r="C3173" s="92" t="s">
        <v>6522</v>
      </c>
      <c r="D3173" s="23" t="s">
        <v>2757</v>
      </c>
      <c r="E3173" s="123">
        <v>14</v>
      </c>
      <c r="F3173" s="20">
        <v>71668.509999999995</v>
      </c>
      <c r="G3173" s="20">
        <f t="shared" si="49"/>
        <v>1003359.14</v>
      </c>
    </row>
    <row r="3174" spans="2:7" ht="28.5" outlineLevel="1" x14ac:dyDescent="0.25">
      <c r="B3174" s="90" t="s">
        <v>2562</v>
      </c>
      <c r="C3174" s="103" t="s">
        <v>6550</v>
      </c>
      <c r="D3174" s="90"/>
      <c r="E3174" s="137"/>
      <c r="F3174" s="90"/>
      <c r="G3174" s="20">
        <f t="shared" si="49"/>
        <v>0</v>
      </c>
    </row>
    <row r="3175" spans="2:7" ht="42.75" outlineLevel="1" x14ac:dyDescent="0.25">
      <c r="B3175" s="90" t="s">
        <v>2563</v>
      </c>
      <c r="C3175" s="94" t="s">
        <v>6551</v>
      </c>
      <c r="D3175" s="23" t="s">
        <v>3287</v>
      </c>
      <c r="E3175" s="123">
        <v>447.6</v>
      </c>
      <c r="F3175" s="20">
        <v>210.6</v>
      </c>
      <c r="G3175" s="20">
        <f t="shared" si="49"/>
        <v>94264.56</v>
      </c>
    </row>
    <row r="3176" spans="2:7" ht="42.75" outlineLevel="1" x14ac:dyDescent="0.25">
      <c r="B3176" s="90" t="s">
        <v>2564</v>
      </c>
      <c r="C3176" s="94" t="s">
        <v>6552</v>
      </c>
      <c r="D3176" s="23" t="s">
        <v>3287</v>
      </c>
      <c r="E3176" s="123">
        <v>90</v>
      </c>
      <c r="F3176" s="20">
        <v>1296.3599999999999</v>
      </c>
      <c r="G3176" s="20">
        <f t="shared" si="49"/>
        <v>116672.4</v>
      </c>
    </row>
    <row r="3177" spans="2:7" ht="42.75" outlineLevel="1" x14ac:dyDescent="0.25">
      <c r="B3177" s="90" t="s">
        <v>2565</v>
      </c>
      <c r="C3177" s="94" t="s">
        <v>6553</v>
      </c>
      <c r="D3177" s="90" t="s">
        <v>3296</v>
      </c>
      <c r="E3177" s="123">
        <v>15</v>
      </c>
      <c r="F3177" s="20">
        <v>64169.35</v>
      </c>
      <c r="G3177" s="20">
        <f t="shared" si="49"/>
        <v>962540.25</v>
      </c>
    </row>
    <row r="3178" spans="2:7" ht="42.75" outlineLevel="1" x14ac:dyDescent="0.25">
      <c r="B3178" s="90" t="s">
        <v>2566</v>
      </c>
      <c r="C3178" s="94" t="s">
        <v>6554</v>
      </c>
      <c r="D3178" s="90" t="s">
        <v>3297</v>
      </c>
      <c r="E3178" s="123">
        <v>91</v>
      </c>
      <c r="F3178" s="20">
        <v>632.05999999999995</v>
      </c>
      <c r="G3178" s="20">
        <f t="shared" si="49"/>
        <v>57517.46</v>
      </c>
    </row>
    <row r="3179" spans="2:7" ht="28.5" outlineLevel="1" x14ac:dyDescent="0.25">
      <c r="B3179" s="90" t="s">
        <v>2567</v>
      </c>
      <c r="C3179" s="103" t="s">
        <v>2759</v>
      </c>
      <c r="D3179" s="90"/>
      <c r="E3179" s="137"/>
      <c r="F3179" s="90"/>
      <c r="G3179" s="20">
        <f t="shared" si="49"/>
        <v>0</v>
      </c>
    </row>
    <row r="3180" spans="2:7" ht="42.75" outlineLevel="1" x14ac:dyDescent="0.25">
      <c r="B3180" s="90" t="s">
        <v>2568</v>
      </c>
      <c r="C3180" s="94" t="s">
        <v>6523</v>
      </c>
      <c r="D3180" s="23" t="s">
        <v>3287</v>
      </c>
      <c r="E3180" s="123">
        <v>417.76</v>
      </c>
      <c r="F3180" s="20">
        <v>210.6</v>
      </c>
      <c r="G3180" s="20">
        <f t="shared" si="49"/>
        <v>87980.26</v>
      </c>
    </row>
    <row r="3181" spans="2:7" ht="42.75" outlineLevel="1" x14ac:dyDescent="0.25">
      <c r="B3181" s="90" t="s">
        <v>2569</v>
      </c>
      <c r="C3181" s="94" t="s">
        <v>6524</v>
      </c>
      <c r="D3181" s="23" t="s">
        <v>3287</v>
      </c>
      <c r="E3181" s="123">
        <v>84</v>
      </c>
      <c r="F3181" s="20">
        <v>1296.1199999999999</v>
      </c>
      <c r="G3181" s="20">
        <f t="shared" si="49"/>
        <v>108874.08</v>
      </c>
    </row>
    <row r="3182" spans="2:7" ht="42.75" outlineLevel="1" x14ac:dyDescent="0.25">
      <c r="B3182" s="90" t="s">
        <v>2570</v>
      </c>
      <c r="C3182" s="94" t="s">
        <v>6525</v>
      </c>
      <c r="D3182" s="90" t="s">
        <v>3296</v>
      </c>
      <c r="E3182" s="123">
        <v>14</v>
      </c>
      <c r="F3182" s="20">
        <v>63704.99</v>
      </c>
      <c r="G3182" s="20">
        <f t="shared" si="49"/>
        <v>891869.86</v>
      </c>
    </row>
    <row r="3183" spans="2:7" ht="42.75" outlineLevel="1" x14ac:dyDescent="0.25">
      <c r="B3183" s="90" t="s">
        <v>2571</v>
      </c>
      <c r="C3183" s="94" t="s">
        <v>6526</v>
      </c>
      <c r="D3183" s="90" t="s">
        <v>3297</v>
      </c>
      <c r="E3183" s="123">
        <v>81</v>
      </c>
      <c r="F3183" s="20">
        <v>628.39</v>
      </c>
      <c r="G3183" s="20">
        <f t="shared" si="49"/>
        <v>50899.59</v>
      </c>
    </row>
    <row r="3184" spans="2:7" outlineLevel="1" x14ac:dyDescent="0.25">
      <c r="B3184" s="91" t="s">
        <v>2679</v>
      </c>
      <c r="C3184" s="103" t="s">
        <v>416</v>
      </c>
      <c r="D3184" s="88"/>
      <c r="E3184" s="137"/>
      <c r="F3184" s="88"/>
      <c r="G3184" s="20">
        <f t="shared" si="49"/>
        <v>0</v>
      </c>
    </row>
    <row r="3185" spans="2:7" ht="28.5" outlineLevel="1" x14ac:dyDescent="0.2">
      <c r="B3185" s="91" t="s">
        <v>451</v>
      </c>
      <c r="C3185" s="103" t="s">
        <v>2732</v>
      </c>
      <c r="D3185" s="88"/>
      <c r="E3185" s="137"/>
      <c r="F3185" s="126"/>
      <c r="G3185" s="20">
        <f t="shared" si="49"/>
        <v>0</v>
      </c>
    </row>
    <row r="3186" spans="2:7" outlineLevel="1" x14ac:dyDescent="0.25">
      <c r="B3186" s="91" t="s">
        <v>2572</v>
      </c>
      <c r="C3186" s="103" t="s">
        <v>3298</v>
      </c>
      <c r="D3186" s="88"/>
      <c r="E3186" s="123"/>
      <c r="F3186" s="90"/>
      <c r="G3186" s="20">
        <f t="shared" si="49"/>
        <v>0</v>
      </c>
    </row>
    <row r="3187" spans="2:7" ht="28.5" outlineLevel="1" x14ac:dyDescent="0.25">
      <c r="B3187" s="91" t="s">
        <v>2573</v>
      </c>
      <c r="C3187" s="94" t="s">
        <v>6527</v>
      </c>
      <c r="D3187" s="20" t="s">
        <v>2755</v>
      </c>
      <c r="E3187" s="123">
        <v>117.6679</v>
      </c>
      <c r="F3187" s="20">
        <v>349807.93</v>
      </c>
      <c r="G3187" s="20">
        <f t="shared" si="49"/>
        <v>41161164.530000001</v>
      </c>
    </row>
    <row r="3188" spans="2:7" ht="28.5" outlineLevel="1" x14ac:dyDescent="0.25">
      <c r="B3188" s="91" t="s">
        <v>2574</v>
      </c>
      <c r="C3188" s="94" t="s">
        <v>6528</v>
      </c>
      <c r="D3188" s="93" t="s">
        <v>3288</v>
      </c>
      <c r="E3188" s="123">
        <v>495.1</v>
      </c>
      <c r="F3188" s="20">
        <v>3048.1</v>
      </c>
      <c r="G3188" s="20">
        <f t="shared" si="49"/>
        <v>1509114.31</v>
      </c>
    </row>
    <row r="3189" spans="2:7" ht="28.5" outlineLevel="1" x14ac:dyDescent="0.25">
      <c r="B3189" s="91" t="s">
        <v>2575</v>
      </c>
      <c r="C3189" s="94" t="s">
        <v>6529</v>
      </c>
      <c r="D3189" s="20" t="s">
        <v>2755</v>
      </c>
      <c r="E3189" s="123">
        <v>1.88</v>
      </c>
      <c r="F3189" s="20">
        <v>226765.62</v>
      </c>
      <c r="G3189" s="20">
        <f t="shared" si="49"/>
        <v>426319.37</v>
      </c>
    </row>
    <row r="3190" spans="2:7" ht="57" outlineLevel="1" x14ac:dyDescent="0.25">
      <c r="B3190" s="91" t="s">
        <v>2576</v>
      </c>
      <c r="C3190" s="94" t="s">
        <v>6530</v>
      </c>
      <c r="D3190" s="20" t="s">
        <v>2755</v>
      </c>
      <c r="E3190" s="123">
        <v>0.52500000000000002</v>
      </c>
      <c r="F3190" s="20">
        <v>818497.09</v>
      </c>
      <c r="G3190" s="20">
        <f t="shared" si="49"/>
        <v>429710.97</v>
      </c>
    </row>
    <row r="3191" spans="2:7" ht="28.5" outlineLevel="1" x14ac:dyDescent="0.25">
      <c r="B3191" s="91" t="s">
        <v>2577</v>
      </c>
      <c r="C3191" s="94" t="s">
        <v>6531</v>
      </c>
      <c r="D3191" s="88" t="s">
        <v>769</v>
      </c>
      <c r="E3191" s="123">
        <v>126</v>
      </c>
      <c r="F3191" s="20">
        <v>36620.58</v>
      </c>
      <c r="G3191" s="20">
        <f t="shared" si="49"/>
        <v>4614193.08</v>
      </c>
    </row>
    <row r="3192" spans="2:7" ht="28.5" outlineLevel="1" x14ac:dyDescent="0.25">
      <c r="B3192" s="91" t="s">
        <v>2578</v>
      </c>
      <c r="C3192" s="94" t="s">
        <v>6532</v>
      </c>
      <c r="D3192" s="88" t="s">
        <v>3299</v>
      </c>
      <c r="E3192" s="123">
        <v>749</v>
      </c>
      <c r="F3192" s="20">
        <v>1555.76</v>
      </c>
      <c r="G3192" s="20">
        <f t="shared" si="49"/>
        <v>1165264.24</v>
      </c>
    </row>
    <row r="3193" spans="2:7" ht="28.5" outlineLevel="1" x14ac:dyDescent="0.25">
      <c r="B3193" s="91" t="s">
        <v>452</v>
      </c>
      <c r="C3193" s="103" t="s">
        <v>415</v>
      </c>
      <c r="D3193" s="88"/>
      <c r="E3193" s="137"/>
      <c r="F3193" s="88"/>
      <c r="G3193" s="20">
        <f t="shared" si="49"/>
        <v>0</v>
      </c>
    </row>
    <row r="3194" spans="2:7" outlineLevel="1" x14ac:dyDescent="0.2">
      <c r="B3194" s="91" t="s">
        <v>453</v>
      </c>
      <c r="C3194" s="103" t="s">
        <v>2733</v>
      </c>
      <c r="D3194" s="88"/>
      <c r="E3194" s="137"/>
      <c r="F3194" s="126"/>
      <c r="G3194" s="20">
        <f t="shared" ref="G3194:G3257" si="50">E3194*F3194</f>
        <v>0</v>
      </c>
    </row>
    <row r="3195" spans="2:7" ht="28.5" outlineLevel="1" x14ac:dyDescent="0.25">
      <c r="B3195" s="90" t="s">
        <v>2579</v>
      </c>
      <c r="C3195" s="94" t="s">
        <v>6534</v>
      </c>
      <c r="D3195" s="23" t="s">
        <v>3287</v>
      </c>
      <c r="E3195" s="123">
        <v>11392</v>
      </c>
      <c r="F3195" s="20">
        <v>1108.32</v>
      </c>
      <c r="G3195" s="20">
        <f t="shared" si="50"/>
        <v>12625981.439999999</v>
      </c>
    </row>
    <row r="3196" spans="2:7" ht="42.75" outlineLevel="1" x14ac:dyDescent="0.25">
      <c r="B3196" s="90" t="s">
        <v>2580</v>
      </c>
      <c r="C3196" s="94" t="s">
        <v>6536</v>
      </c>
      <c r="D3196" s="23" t="s">
        <v>3287</v>
      </c>
      <c r="E3196" s="123">
        <v>133.82</v>
      </c>
      <c r="F3196" s="20">
        <v>18809.57</v>
      </c>
      <c r="G3196" s="20">
        <f t="shared" si="50"/>
        <v>2517096.66</v>
      </c>
    </row>
    <row r="3197" spans="2:7" ht="42.75" outlineLevel="1" x14ac:dyDescent="0.25">
      <c r="B3197" s="90" t="s">
        <v>2581</v>
      </c>
      <c r="C3197" s="94" t="s">
        <v>6535</v>
      </c>
      <c r="D3197" s="23" t="s">
        <v>3287</v>
      </c>
      <c r="E3197" s="123">
        <v>67.430000000000007</v>
      </c>
      <c r="F3197" s="20">
        <v>15694.54</v>
      </c>
      <c r="G3197" s="20">
        <f t="shared" si="50"/>
        <v>1058282.83</v>
      </c>
    </row>
    <row r="3198" spans="2:7" outlineLevel="1" x14ac:dyDescent="0.25">
      <c r="B3198" s="90" t="s">
        <v>2582</v>
      </c>
      <c r="C3198" s="94" t="s">
        <v>6533</v>
      </c>
      <c r="D3198" s="23" t="s">
        <v>2757</v>
      </c>
      <c r="E3198" s="123">
        <v>11</v>
      </c>
      <c r="F3198" s="20">
        <v>2700722.77</v>
      </c>
      <c r="G3198" s="20">
        <f t="shared" si="50"/>
        <v>29707950.469999999</v>
      </c>
    </row>
    <row r="3199" spans="2:7" outlineLevel="1" x14ac:dyDescent="0.2">
      <c r="B3199" s="91" t="s">
        <v>454</v>
      </c>
      <c r="C3199" s="103" t="s">
        <v>2734</v>
      </c>
      <c r="D3199" s="90"/>
      <c r="E3199" s="123"/>
      <c r="F3199" s="126"/>
      <c r="G3199" s="20">
        <f t="shared" si="50"/>
        <v>0</v>
      </c>
    </row>
    <row r="3200" spans="2:7" ht="28.5" outlineLevel="1" x14ac:dyDescent="0.25">
      <c r="B3200" s="90" t="s">
        <v>2583</v>
      </c>
      <c r="C3200" s="94" t="s">
        <v>6537</v>
      </c>
      <c r="D3200" s="23" t="s">
        <v>3287</v>
      </c>
      <c r="E3200" s="123">
        <v>11647.96</v>
      </c>
      <c r="F3200" s="20">
        <v>656.36</v>
      </c>
      <c r="G3200" s="20">
        <f t="shared" si="50"/>
        <v>7645255.0300000003</v>
      </c>
    </row>
    <row r="3201" spans="2:7" ht="42.75" outlineLevel="1" x14ac:dyDescent="0.25">
      <c r="B3201" s="90" t="s">
        <v>2584</v>
      </c>
      <c r="C3201" s="94" t="s">
        <v>6538</v>
      </c>
      <c r="D3201" s="102" t="s">
        <v>2340</v>
      </c>
      <c r="E3201" s="123">
        <v>29074.400000000001</v>
      </c>
      <c r="F3201" s="20">
        <v>2029.17</v>
      </c>
      <c r="G3201" s="20">
        <f t="shared" si="50"/>
        <v>58996900.25</v>
      </c>
    </row>
    <row r="3202" spans="2:7" ht="28.5" outlineLevel="1" x14ac:dyDescent="0.25">
      <c r="B3202" s="90" t="s">
        <v>2585</v>
      </c>
      <c r="C3202" s="94" t="s">
        <v>6539</v>
      </c>
      <c r="D3202" s="93" t="s">
        <v>3288</v>
      </c>
      <c r="E3202" s="123">
        <v>5925</v>
      </c>
      <c r="F3202" s="20">
        <v>7245.93</v>
      </c>
      <c r="G3202" s="20">
        <f t="shared" si="50"/>
        <v>42932135.25</v>
      </c>
    </row>
    <row r="3203" spans="2:7" ht="42.75" outlineLevel="1" x14ac:dyDescent="0.25">
      <c r="B3203" s="90" t="s">
        <v>2586</v>
      </c>
      <c r="C3203" s="94" t="s">
        <v>6540</v>
      </c>
      <c r="D3203" s="20" t="s">
        <v>2755</v>
      </c>
      <c r="E3203" s="123">
        <v>1.889</v>
      </c>
      <c r="F3203" s="20">
        <v>15106579.82</v>
      </c>
      <c r="G3203" s="20">
        <f t="shared" si="50"/>
        <v>28536329.280000001</v>
      </c>
    </row>
    <row r="3204" spans="2:7" ht="28.5" outlineLevel="1" x14ac:dyDescent="0.25">
      <c r="B3204" s="90" t="s">
        <v>2587</v>
      </c>
      <c r="C3204" s="94" t="s">
        <v>6541</v>
      </c>
      <c r="D3204" s="23" t="s">
        <v>2757</v>
      </c>
      <c r="E3204" s="123">
        <v>11</v>
      </c>
      <c r="F3204" s="20">
        <v>53857.9</v>
      </c>
      <c r="G3204" s="20">
        <f t="shared" si="50"/>
        <v>592436.9</v>
      </c>
    </row>
    <row r="3205" spans="2:7" ht="42.75" outlineLevel="1" x14ac:dyDescent="0.25">
      <c r="B3205" s="90" t="s">
        <v>2588</v>
      </c>
      <c r="C3205" s="94" t="s">
        <v>6542</v>
      </c>
      <c r="D3205" s="23" t="s">
        <v>3287</v>
      </c>
      <c r="E3205" s="123">
        <v>559.22699999999998</v>
      </c>
      <c r="F3205" s="20">
        <v>26443.1</v>
      </c>
      <c r="G3205" s="20">
        <f t="shared" si="50"/>
        <v>14787695.48</v>
      </c>
    </row>
    <row r="3206" spans="2:7" outlineLevel="1" x14ac:dyDescent="0.2">
      <c r="B3206" s="91" t="s">
        <v>173</v>
      </c>
      <c r="C3206" s="103" t="s">
        <v>3300</v>
      </c>
      <c r="D3206" s="88"/>
      <c r="E3206" s="137"/>
      <c r="F3206" s="126"/>
      <c r="G3206" s="20">
        <f t="shared" si="50"/>
        <v>0</v>
      </c>
    </row>
    <row r="3207" spans="2:7" outlineLevel="1" x14ac:dyDescent="0.2">
      <c r="B3207" s="91" t="s">
        <v>2589</v>
      </c>
      <c r="C3207" s="59" t="s">
        <v>3300</v>
      </c>
      <c r="D3207" s="100"/>
      <c r="E3207" s="149"/>
      <c r="F3207" s="126"/>
      <c r="G3207" s="20">
        <f t="shared" si="50"/>
        <v>0</v>
      </c>
    </row>
    <row r="3208" spans="2:7" ht="28.5" outlineLevel="1" x14ac:dyDescent="0.25">
      <c r="B3208" s="102" t="s">
        <v>2590</v>
      </c>
      <c r="C3208" s="58" t="s">
        <v>3301</v>
      </c>
      <c r="D3208" s="102" t="s">
        <v>2340</v>
      </c>
      <c r="E3208" s="123">
        <v>304240</v>
      </c>
      <c r="F3208" s="20">
        <v>129.68</v>
      </c>
      <c r="G3208" s="20">
        <f t="shared" si="50"/>
        <v>39453843.200000003</v>
      </c>
    </row>
    <row r="3209" spans="2:7" ht="42.75" outlineLevel="1" x14ac:dyDescent="0.25">
      <c r="B3209" s="102" t="s">
        <v>2591</v>
      </c>
      <c r="C3209" s="58" t="s">
        <v>3302</v>
      </c>
      <c r="D3209" s="102" t="s">
        <v>2340</v>
      </c>
      <c r="E3209" s="123">
        <v>173400</v>
      </c>
      <c r="F3209" s="20">
        <v>309.42</v>
      </c>
      <c r="G3209" s="20">
        <f t="shared" si="50"/>
        <v>53653428</v>
      </c>
    </row>
    <row r="3210" spans="2:7" ht="42.75" outlineLevel="1" x14ac:dyDescent="0.25">
      <c r="B3210" s="102" t="s">
        <v>2592</v>
      </c>
      <c r="C3210" s="58" t="s">
        <v>3303</v>
      </c>
      <c r="D3210" s="102" t="s">
        <v>2340</v>
      </c>
      <c r="E3210" s="123">
        <v>240830</v>
      </c>
      <c r="F3210" s="20">
        <v>117.73</v>
      </c>
      <c r="G3210" s="20">
        <f t="shared" si="50"/>
        <v>28352915.899999999</v>
      </c>
    </row>
    <row r="3211" spans="2:7" ht="42.75" outlineLevel="1" x14ac:dyDescent="0.25">
      <c r="B3211" s="102" t="s">
        <v>2593</v>
      </c>
      <c r="C3211" s="58" t="s">
        <v>3304</v>
      </c>
      <c r="D3211" s="102" t="s">
        <v>2340</v>
      </c>
      <c r="E3211" s="123">
        <v>203810</v>
      </c>
      <c r="F3211" s="20">
        <v>135.63999999999999</v>
      </c>
      <c r="G3211" s="20">
        <f t="shared" si="50"/>
        <v>27644788.399999999</v>
      </c>
    </row>
    <row r="3212" spans="2:7" outlineLevel="1" x14ac:dyDescent="0.2">
      <c r="B3212" s="91" t="s">
        <v>2594</v>
      </c>
      <c r="C3212" s="103" t="s">
        <v>3305</v>
      </c>
      <c r="D3212" s="88"/>
      <c r="E3212" s="137"/>
      <c r="F3212" s="126"/>
      <c r="G3212" s="20">
        <f t="shared" si="50"/>
        <v>0</v>
      </c>
    </row>
    <row r="3213" spans="2:7" outlineLevel="1" x14ac:dyDescent="0.25">
      <c r="B3213" s="91"/>
      <c r="C3213" s="69" t="s">
        <v>352</v>
      </c>
      <c r="D3213" s="88"/>
      <c r="E3213" s="137"/>
      <c r="F3213" s="20"/>
      <c r="G3213" s="20">
        <f t="shared" si="50"/>
        <v>0</v>
      </c>
    </row>
    <row r="3214" spans="2:7" ht="28.5" outlineLevel="1" x14ac:dyDescent="0.25">
      <c r="B3214" s="90" t="s">
        <v>6556</v>
      </c>
      <c r="C3214" s="94" t="s">
        <v>6543</v>
      </c>
      <c r="D3214" s="23" t="s">
        <v>3287</v>
      </c>
      <c r="E3214" s="123">
        <v>31069</v>
      </c>
      <c r="F3214" s="20">
        <v>1510.03</v>
      </c>
      <c r="G3214" s="20">
        <f t="shared" si="50"/>
        <v>46915122.07</v>
      </c>
    </row>
    <row r="3215" spans="2:7" ht="42.75" outlineLevel="1" x14ac:dyDescent="0.25">
      <c r="B3215" s="90" t="s">
        <v>6557</v>
      </c>
      <c r="C3215" s="94" t="s">
        <v>6544</v>
      </c>
      <c r="D3215" s="102" t="s">
        <v>2340</v>
      </c>
      <c r="E3215" s="123">
        <v>1031</v>
      </c>
      <c r="F3215" s="20">
        <v>450.55</v>
      </c>
      <c r="G3215" s="20">
        <f t="shared" si="50"/>
        <v>464517.05</v>
      </c>
    </row>
    <row r="3216" spans="2:7" outlineLevel="1" x14ac:dyDescent="0.25">
      <c r="B3216" s="90"/>
      <c r="C3216" s="117" t="s">
        <v>2723</v>
      </c>
      <c r="D3216" s="88"/>
      <c r="E3216" s="123"/>
      <c r="F3216" s="20"/>
      <c r="G3216" s="20">
        <f t="shared" si="50"/>
        <v>0</v>
      </c>
    </row>
    <row r="3217" spans="2:7" ht="42.75" outlineLevel="1" x14ac:dyDescent="0.25">
      <c r="B3217" s="90" t="s">
        <v>6558</v>
      </c>
      <c r="C3217" s="94" t="s">
        <v>6545</v>
      </c>
      <c r="D3217" s="102" t="s">
        <v>2340</v>
      </c>
      <c r="E3217" s="123">
        <v>5942</v>
      </c>
      <c r="F3217" s="20">
        <v>158.68</v>
      </c>
      <c r="G3217" s="20">
        <f t="shared" si="50"/>
        <v>942876.56</v>
      </c>
    </row>
    <row r="3218" spans="2:7" ht="42.75" outlineLevel="1" x14ac:dyDescent="0.25">
      <c r="B3218" s="90" t="s">
        <v>6559</v>
      </c>
      <c r="C3218" s="94" t="s">
        <v>6546</v>
      </c>
      <c r="D3218" s="102" t="s">
        <v>2340</v>
      </c>
      <c r="E3218" s="123">
        <v>5942</v>
      </c>
      <c r="F3218" s="20">
        <v>530.6</v>
      </c>
      <c r="G3218" s="20">
        <f t="shared" si="50"/>
        <v>3152825.2</v>
      </c>
    </row>
    <row r="3219" spans="2:7" ht="57" outlineLevel="1" x14ac:dyDescent="0.25">
      <c r="B3219" s="90" t="s">
        <v>6560</v>
      </c>
      <c r="C3219" s="94" t="s">
        <v>6547</v>
      </c>
      <c r="D3219" s="102" t="s">
        <v>2340</v>
      </c>
      <c r="E3219" s="123">
        <v>5942</v>
      </c>
      <c r="F3219" s="20">
        <v>1203.4100000000001</v>
      </c>
      <c r="G3219" s="20">
        <f t="shared" si="50"/>
        <v>7150662.2199999997</v>
      </c>
    </row>
    <row r="3220" spans="2:7" ht="42.75" outlineLevel="1" x14ac:dyDescent="0.25">
      <c r="B3220" s="90" t="s">
        <v>6561</v>
      </c>
      <c r="C3220" s="101" t="s">
        <v>6548</v>
      </c>
      <c r="D3220" s="102" t="s">
        <v>2340</v>
      </c>
      <c r="E3220" s="123">
        <v>5942</v>
      </c>
      <c r="F3220" s="20">
        <v>996.08</v>
      </c>
      <c r="G3220" s="20">
        <f t="shared" si="50"/>
        <v>5918707.3600000003</v>
      </c>
    </row>
    <row r="3221" spans="2:7" ht="42.75" outlineLevel="1" x14ac:dyDescent="0.25">
      <c r="B3221" s="178" t="s">
        <v>6562</v>
      </c>
      <c r="C3221" s="101" t="s">
        <v>6549</v>
      </c>
      <c r="D3221" s="102" t="s">
        <v>2340</v>
      </c>
      <c r="E3221" s="123">
        <v>5942</v>
      </c>
      <c r="F3221" s="20">
        <v>811.5</v>
      </c>
      <c r="G3221" s="20">
        <f t="shared" si="50"/>
        <v>4821933</v>
      </c>
    </row>
    <row r="3222" spans="2:7" outlineLevel="1" x14ac:dyDescent="0.25">
      <c r="B3222" s="90" t="s">
        <v>6563</v>
      </c>
      <c r="C3222" s="103" t="s">
        <v>762</v>
      </c>
      <c r="D3222" s="102" t="s">
        <v>2340</v>
      </c>
      <c r="E3222" s="123">
        <f>2428+12</f>
        <v>2440</v>
      </c>
      <c r="F3222" s="20">
        <v>3359.26</v>
      </c>
      <c r="G3222" s="20">
        <f t="shared" si="50"/>
        <v>8196594.4000000004</v>
      </c>
    </row>
    <row r="3223" spans="2:7" outlineLevel="1" x14ac:dyDescent="0.25">
      <c r="B3223" s="90"/>
      <c r="C3223" s="117" t="s">
        <v>3306</v>
      </c>
      <c r="D3223" s="88"/>
      <c r="E3223" s="123"/>
      <c r="F3223" s="20"/>
      <c r="G3223" s="20">
        <f t="shared" si="50"/>
        <v>0</v>
      </c>
    </row>
    <row r="3224" spans="2:7" ht="42.75" outlineLevel="1" x14ac:dyDescent="0.25">
      <c r="B3224" s="90" t="s">
        <v>6564</v>
      </c>
      <c r="C3224" s="94" t="s">
        <v>6575</v>
      </c>
      <c r="D3224" s="102" t="s">
        <v>2340</v>
      </c>
      <c r="E3224" s="123">
        <f>635+4233</f>
        <v>4868</v>
      </c>
      <c r="F3224" s="20">
        <v>106.34</v>
      </c>
      <c r="G3224" s="20">
        <f t="shared" si="50"/>
        <v>517663.12</v>
      </c>
    </row>
    <row r="3225" spans="2:7" ht="28.5" outlineLevel="1" x14ac:dyDescent="0.25">
      <c r="B3225" s="90" t="s">
        <v>6565</v>
      </c>
      <c r="C3225" s="94" t="s">
        <v>6576</v>
      </c>
      <c r="D3225" s="23" t="s">
        <v>2339</v>
      </c>
      <c r="E3225" s="123">
        <v>366</v>
      </c>
      <c r="F3225" s="20">
        <v>376.07</v>
      </c>
      <c r="G3225" s="20">
        <f t="shared" si="50"/>
        <v>137641.62</v>
      </c>
    </row>
    <row r="3226" spans="2:7" ht="28.5" outlineLevel="1" x14ac:dyDescent="0.25">
      <c r="B3226" s="90" t="s">
        <v>6566</v>
      </c>
      <c r="C3226" s="94" t="s">
        <v>6577</v>
      </c>
      <c r="D3226" s="23" t="s">
        <v>2339</v>
      </c>
      <c r="E3226" s="123">
        <v>208</v>
      </c>
      <c r="F3226" s="20">
        <v>750.27</v>
      </c>
      <c r="G3226" s="20">
        <f t="shared" si="50"/>
        <v>156056.16</v>
      </c>
    </row>
    <row r="3227" spans="2:7" ht="28.5" outlineLevel="1" x14ac:dyDescent="0.25">
      <c r="B3227" s="90" t="s">
        <v>6567</v>
      </c>
      <c r="C3227" s="94" t="s">
        <v>6578</v>
      </c>
      <c r="D3227" s="23" t="s">
        <v>2757</v>
      </c>
      <c r="E3227" s="123">
        <v>18</v>
      </c>
      <c r="F3227" s="20">
        <v>6906.23</v>
      </c>
      <c r="G3227" s="20">
        <f t="shared" si="50"/>
        <v>124312.14</v>
      </c>
    </row>
    <row r="3228" spans="2:7" ht="28.5" outlineLevel="1" x14ac:dyDescent="0.25">
      <c r="B3228" s="90" t="s">
        <v>6568</v>
      </c>
      <c r="C3228" s="94" t="s">
        <v>6555</v>
      </c>
      <c r="D3228" s="23" t="s">
        <v>2757</v>
      </c>
      <c r="E3228" s="123">
        <v>20</v>
      </c>
      <c r="F3228" s="20">
        <v>2935.68</v>
      </c>
      <c r="G3228" s="20">
        <f t="shared" si="50"/>
        <v>58713.599999999999</v>
      </c>
    </row>
    <row r="3229" spans="2:7" ht="28.5" outlineLevel="1" x14ac:dyDescent="0.25">
      <c r="B3229" s="90" t="s">
        <v>6569</v>
      </c>
      <c r="C3229" s="94" t="s">
        <v>6579</v>
      </c>
      <c r="D3229" s="23" t="s">
        <v>2757</v>
      </c>
      <c r="E3229" s="123">
        <v>38</v>
      </c>
      <c r="F3229" s="20">
        <v>13676.35</v>
      </c>
      <c r="G3229" s="20">
        <f t="shared" si="50"/>
        <v>519701.3</v>
      </c>
    </row>
    <row r="3230" spans="2:7" ht="28.5" outlineLevel="1" x14ac:dyDescent="0.25">
      <c r="B3230" s="90" t="s">
        <v>6570</v>
      </c>
      <c r="C3230" s="94" t="s">
        <v>6580</v>
      </c>
      <c r="D3230" s="23" t="s">
        <v>2757</v>
      </c>
      <c r="E3230" s="123">
        <v>12</v>
      </c>
      <c r="F3230" s="20">
        <v>57433.75</v>
      </c>
      <c r="G3230" s="20">
        <f t="shared" si="50"/>
        <v>689205</v>
      </c>
    </row>
    <row r="3231" spans="2:7" outlineLevel="1" x14ac:dyDescent="0.25">
      <c r="B3231" s="90"/>
      <c r="C3231" s="117" t="s">
        <v>2338</v>
      </c>
      <c r="D3231" s="88"/>
      <c r="E3231" s="123"/>
      <c r="F3231" s="20"/>
      <c r="G3231" s="20">
        <f t="shared" si="50"/>
        <v>0</v>
      </c>
    </row>
    <row r="3232" spans="2:7" ht="28.5" outlineLevel="1" x14ac:dyDescent="0.25">
      <c r="B3232" s="90" t="s">
        <v>6571</v>
      </c>
      <c r="C3232" s="94" t="s">
        <v>6581</v>
      </c>
      <c r="D3232" s="23" t="s">
        <v>2339</v>
      </c>
      <c r="E3232" s="123">
        <v>848</v>
      </c>
      <c r="F3232" s="20">
        <v>12333.27</v>
      </c>
      <c r="G3232" s="20">
        <f t="shared" si="50"/>
        <v>10458612.960000001</v>
      </c>
    </row>
    <row r="3233" spans="2:7" ht="28.5" outlineLevel="1" x14ac:dyDescent="0.25">
      <c r="B3233" s="90" t="s">
        <v>6572</v>
      </c>
      <c r="C3233" s="94" t="s">
        <v>6582</v>
      </c>
      <c r="D3233" s="23" t="s">
        <v>2757</v>
      </c>
      <c r="E3233" s="123">
        <v>4</v>
      </c>
      <c r="F3233" s="20">
        <v>20400.990000000002</v>
      </c>
      <c r="G3233" s="20">
        <f t="shared" si="50"/>
        <v>81603.960000000006</v>
      </c>
    </row>
    <row r="3234" spans="2:7" ht="28.5" outlineLevel="1" x14ac:dyDescent="0.25">
      <c r="B3234" s="90" t="s">
        <v>6573</v>
      </c>
      <c r="C3234" s="101" t="s">
        <v>6583</v>
      </c>
      <c r="D3234" s="93" t="s">
        <v>3288</v>
      </c>
      <c r="E3234" s="123">
        <v>24</v>
      </c>
      <c r="F3234" s="20">
        <v>2030.76</v>
      </c>
      <c r="G3234" s="20">
        <f t="shared" si="50"/>
        <v>48738.239999999998</v>
      </c>
    </row>
    <row r="3235" spans="2:7" ht="28.5" outlineLevel="1" x14ac:dyDescent="0.25">
      <c r="B3235" s="90" t="s">
        <v>6574</v>
      </c>
      <c r="C3235" s="94" t="s">
        <v>6584</v>
      </c>
      <c r="D3235" s="23" t="s">
        <v>2757</v>
      </c>
      <c r="E3235" s="123">
        <v>2</v>
      </c>
      <c r="F3235" s="20">
        <v>7500.2</v>
      </c>
      <c r="G3235" s="20">
        <f t="shared" si="50"/>
        <v>15000.4</v>
      </c>
    </row>
    <row r="3236" spans="2:7" ht="28.5" outlineLevel="1" x14ac:dyDescent="0.2">
      <c r="B3236" s="91" t="s">
        <v>2595</v>
      </c>
      <c r="C3236" s="103" t="s">
        <v>628</v>
      </c>
      <c r="D3236" s="90"/>
      <c r="E3236" s="123"/>
      <c r="F3236" s="126"/>
      <c r="G3236" s="20">
        <f t="shared" si="50"/>
        <v>0</v>
      </c>
    </row>
    <row r="3237" spans="2:7" ht="28.5" outlineLevel="1" x14ac:dyDescent="0.2">
      <c r="B3237" s="90" t="s">
        <v>2596</v>
      </c>
      <c r="C3237" s="103" t="s">
        <v>629</v>
      </c>
      <c r="D3237" s="90"/>
      <c r="E3237" s="123"/>
      <c r="F3237" s="126"/>
      <c r="G3237" s="20">
        <f t="shared" si="50"/>
        <v>0</v>
      </c>
    </row>
    <row r="3238" spans="2:7" ht="42.75" outlineLevel="1" x14ac:dyDescent="0.25">
      <c r="B3238" s="90" t="s">
        <v>2597</v>
      </c>
      <c r="C3238" s="94" t="s">
        <v>6585</v>
      </c>
      <c r="D3238" s="23" t="s">
        <v>3287</v>
      </c>
      <c r="E3238" s="123">
        <v>1252.24</v>
      </c>
      <c r="F3238" s="20">
        <v>59.73</v>
      </c>
      <c r="G3238" s="20">
        <f t="shared" si="50"/>
        <v>74796.3</v>
      </c>
    </row>
    <row r="3239" spans="2:7" ht="42.75" outlineLevel="1" x14ac:dyDescent="0.25">
      <c r="B3239" s="90" t="s">
        <v>2598</v>
      </c>
      <c r="C3239" s="94" t="s">
        <v>6586</v>
      </c>
      <c r="D3239" s="23" t="s">
        <v>3287</v>
      </c>
      <c r="E3239" s="123">
        <v>44.95</v>
      </c>
      <c r="F3239" s="20">
        <v>8808.19</v>
      </c>
      <c r="G3239" s="20">
        <f t="shared" si="50"/>
        <v>395928.14</v>
      </c>
    </row>
    <row r="3240" spans="2:7" ht="42.75" outlineLevel="1" x14ac:dyDescent="0.25">
      <c r="B3240" s="90" t="s">
        <v>2599</v>
      </c>
      <c r="C3240" s="94" t="s">
        <v>6587</v>
      </c>
      <c r="D3240" s="23" t="s">
        <v>3287</v>
      </c>
      <c r="E3240" s="123">
        <v>28.61</v>
      </c>
      <c r="F3240" s="20">
        <v>16918.39</v>
      </c>
      <c r="G3240" s="20">
        <f t="shared" si="50"/>
        <v>484035.14</v>
      </c>
    </row>
    <row r="3241" spans="2:7" ht="42.75" outlineLevel="1" x14ac:dyDescent="0.25">
      <c r="B3241" s="90" t="s">
        <v>2600</v>
      </c>
      <c r="C3241" s="94" t="s">
        <v>6588</v>
      </c>
      <c r="D3241" s="102" t="s">
        <v>2340</v>
      </c>
      <c r="E3241" s="123">
        <v>42</v>
      </c>
      <c r="F3241" s="20">
        <v>3538.65</v>
      </c>
      <c r="G3241" s="20">
        <f t="shared" si="50"/>
        <v>148623.29999999999</v>
      </c>
    </row>
    <row r="3242" spans="2:7" ht="42.75" outlineLevel="1" x14ac:dyDescent="0.25">
      <c r="B3242" s="90" t="s">
        <v>2601</v>
      </c>
      <c r="C3242" s="94" t="s">
        <v>6589</v>
      </c>
      <c r="D3242" s="102" t="s">
        <v>2340</v>
      </c>
      <c r="E3242" s="123">
        <v>42</v>
      </c>
      <c r="F3242" s="20">
        <v>4740.6099999999997</v>
      </c>
      <c r="G3242" s="20">
        <f t="shared" si="50"/>
        <v>199105.62</v>
      </c>
    </row>
    <row r="3243" spans="2:7" ht="42.75" outlineLevel="1" x14ac:dyDescent="0.25">
      <c r="B3243" s="90" t="s">
        <v>2602</v>
      </c>
      <c r="C3243" s="94" t="s">
        <v>6590</v>
      </c>
      <c r="D3243" s="102" t="s">
        <v>2340</v>
      </c>
      <c r="E3243" s="123">
        <v>72</v>
      </c>
      <c r="F3243" s="20">
        <v>5289.17</v>
      </c>
      <c r="G3243" s="20">
        <f t="shared" si="50"/>
        <v>380820.24</v>
      </c>
    </row>
    <row r="3244" spans="2:7" ht="42.75" outlineLevel="1" x14ac:dyDescent="0.25">
      <c r="B3244" s="90" t="s">
        <v>2603</v>
      </c>
      <c r="C3244" s="94" t="s">
        <v>6591</v>
      </c>
      <c r="D3244" s="102" t="s">
        <v>2340</v>
      </c>
      <c r="E3244" s="123">
        <v>187.16</v>
      </c>
      <c r="F3244" s="20">
        <v>1197.1400000000001</v>
      </c>
      <c r="G3244" s="20">
        <f t="shared" si="50"/>
        <v>224056.72</v>
      </c>
    </row>
    <row r="3245" spans="2:7" ht="42.75" outlineLevel="1" x14ac:dyDescent="0.25">
      <c r="B3245" s="90" t="s">
        <v>2604</v>
      </c>
      <c r="C3245" s="94" t="s">
        <v>6592</v>
      </c>
      <c r="D3245" s="102" t="s">
        <v>2340</v>
      </c>
      <c r="E3245" s="123">
        <v>33.619999999999997</v>
      </c>
      <c r="F3245" s="20">
        <v>1298.26</v>
      </c>
      <c r="G3245" s="20">
        <f t="shared" si="50"/>
        <v>43647.5</v>
      </c>
    </row>
    <row r="3246" spans="2:7" ht="28.5" outlineLevel="1" x14ac:dyDescent="0.25">
      <c r="B3246" s="90" t="s">
        <v>2605</v>
      </c>
      <c r="C3246" s="103" t="s">
        <v>630</v>
      </c>
      <c r="D3246" s="90"/>
      <c r="E3246" s="123"/>
      <c r="F3246" s="20"/>
      <c r="G3246" s="20">
        <f t="shared" si="50"/>
        <v>0</v>
      </c>
    </row>
    <row r="3247" spans="2:7" ht="42.75" outlineLevel="1" x14ac:dyDescent="0.25">
      <c r="B3247" s="90" t="s">
        <v>2606</v>
      </c>
      <c r="C3247" s="94" t="s">
        <v>6593</v>
      </c>
      <c r="D3247" s="23" t="s">
        <v>3287</v>
      </c>
      <c r="E3247" s="123">
        <v>1252.24</v>
      </c>
      <c r="F3247" s="20">
        <v>59.73</v>
      </c>
      <c r="G3247" s="20">
        <f t="shared" si="50"/>
        <v>74796.3</v>
      </c>
    </row>
    <row r="3248" spans="2:7" ht="42.75" outlineLevel="1" x14ac:dyDescent="0.25">
      <c r="B3248" s="90" t="s">
        <v>2607</v>
      </c>
      <c r="C3248" s="94" t="s">
        <v>6594</v>
      </c>
      <c r="D3248" s="23" t="s">
        <v>3287</v>
      </c>
      <c r="E3248" s="123">
        <v>44.92</v>
      </c>
      <c r="F3248" s="20">
        <v>8814.07</v>
      </c>
      <c r="G3248" s="20">
        <f t="shared" si="50"/>
        <v>395928.02</v>
      </c>
    </row>
    <row r="3249" spans="2:7" ht="42.75" outlineLevel="1" x14ac:dyDescent="0.25">
      <c r="B3249" s="90" t="s">
        <v>2608</v>
      </c>
      <c r="C3249" s="94" t="s">
        <v>6595</v>
      </c>
      <c r="D3249" s="23" t="s">
        <v>3287</v>
      </c>
      <c r="E3249" s="123">
        <f>24.17+4.44</f>
        <v>28.61</v>
      </c>
      <c r="F3249" s="20">
        <v>16918.39</v>
      </c>
      <c r="G3249" s="20">
        <f t="shared" si="50"/>
        <v>484035.14</v>
      </c>
    </row>
    <row r="3250" spans="2:7" ht="42.75" outlineLevel="1" x14ac:dyDescent="0.25">
      <c r="B3250" s="90" t="s">
        <v>2609</v>
      </c>
      <c r="C3250" s="94" t="s">
        <v>6596</v>
      </c>
      <c r="D3250" s="102" t="s">
        <v>2340</v>
      </c>
      <c r="E3250" s="123">
        <v>42</v>
      </c>
      <c r="F3250" s="20">
        <v>3538.65</v>
      </c>
      <c r="G3250" s="20">
        <f t="shared" si="50"/>
        <v>148623.29999999999</v>
      </c>
    </row>
    <row r="3251" spans="2:7" ht="42.75" outlineLevel="1" x14ac:dyDescent="0.25">
      <c r="B3251" s="90" t="s">
        <v>2610</v>
      </c>
      <c r="C3251" s="94" t="s">
        <v>6597</v>
      </c>
      <c r="D3251" s="102" t="s">
        <v>2340</v>
      </c>
      <c r="E3251" s="123">
        <v>42</v>
      </c>
      <c r="F3251" s="20">
        <v>4740.6099999999997</v>
      </c>
      <c r="G3251" s="20">
        <f t="shared" si="50"/>
        <v>199105.62</v>
      </c>
    </row>
    <row r="3252" spans="2:7" ht="42.75" outlineLevel="1" x14ac:dyDescent="0.25">
      <c r="B3252" s="90" t="s">
        <v>2611</v>
      </c>
      <c r="C3252" s="94" t="s">
        <v>6598</v>
      </c>
      <c r="D3252" s="102" t="s">
        <v>2340</v>
      </c>
      <c r="E3252" s="123">
        <v>72</v>
      </c>
      <c r="F3252" s="20">
        <v>5289.17</v>
      </c>
      <c r="G3252" s="20">
        <f t="shared" si="50"/>
        <v>380820.24</v>
      </c>
    </row>
    <row r="3253" spans="2:7" ht="42.75" outlineLevel="1" x14ac:dyDescent="0.25">
      <c r="B3253" s="90" t="s">
        <v>2612</v>
      </c>
      <c r="C3253" s="94" t="s">
        <v>6599</v>
      </c>
      <c r="D3253" s="102" t="s">
        <v>2340</v>
      </c>
      <c r="E3253" s="123">
        <v>187.16</v>
      </c>
      <c r="F3253" s="20">
        <v>1197.1400000000001</v>
      </c>
      <c r="G3253" s="20">
        <f t="shared" si="50"/>
        <v>224056.72</v>
      </c>
    </row>
    <row r="3254" spans="2:7" ht="42.75" outlineLevel="1" x14ac:dyDescent="0.25">
      <c r="B3254" s="90" t="s">
        <v>2613</v>
      </c>
      <c r="C3254" s="94" t="s">
        <v>6600</v>
      </c>
      <c r="D3254" s="102" t="s">
        <v>2340</v>
      </c>
      <c r="E3254" s="123">
        <v>33.619999999999997</v>
      </c>
      <c r="F3254" s="20">
        <v>1298.26</v>
      </c>
      <c r="G3254" s="20">
        <f t="shared" si="50"/>
        <v>43647.5</v>
      </c>
    </row>
    <row r="3255" spans="2:7" outlineLevel="1" x14ac:dyDescent="0.25">
      <c r="B3255" s="90" t="s">
        <v>2614</v>
      </c>
      <c r="C3255" s="94" t="s">
        <v>1508</v>
      </c>
      <c r="D3255" s="93" t="s">
        <v>3288</v>
      </c>
      <c r="E3255" s="123">
        <v>38</v>
      </c>
      <c r="F3255" s="20">
        <v>2084.7600000000002</v>
      </c>
      <c r="G3255" s="20">
        <f t="shared" si="50"/>
        <v>79220.88</v>
      </c>
    </row>
    <row r="3256" spans="2:7" outlineLevel="1" x14ac:dyDescent="0.25">
      <c r="B3256" s="90" t="s">
        <v>2615</v>
      </c>
      <c r="C3256" s="94" t="s">
        <v>1509</v>
      </c>
      <c r="D3256" s="93" t="s">
        <v>3288</v>
      </c>
      <c r="E3256" s="123">
        <v>38</v>
      </c>
      <c r="F3256" s="20">
        <v>2084.7600000000002</v>
      </c>
      <c r="G3256" s="20">
        <f t="shared" si="50"/>
        <v>79220.88</v>
      </c>
    </row>
    <row r="3257" spans="2:7" outlineLevel="1" x14ac:dyDescent="0.25">
      <c r="B3257" s="90" t="s">
        <v>2616</v>
      </c>
      <c r="C3257" s="94" t="s">
        <v>1510</v>
      </c>
      <c r="D3257" s="93" t="s">
        <v>3288</v>
      </c>
      <c r="E3257" s="123">
        <v>33</v>
      </c>
      <c r="F3257" s="20">
        <v>3808.84</v>
      </c>
      <c r="G3257" s="20">
        <f t="shared" si="50"/>
        <v>125691.72</v>
      </c>
    </row>
    <row r="3258" spans="2:7" outlineLevel="1" x14ac:dyDescent="0.25">
      <c r="B3258" s="90" t="s">
        <v>2617</v>
      </c>
      <c r="C3258" s="94" t="s">
        <v>1511</v>
      </c>
      <c r="D3258" s="93" t="s">
        <v>3288</v>
      </c>
      <c r="E3258" s="123">
        <v>33</v>
      </c>
      <c r="F3258" s="20">
        <v>3808.84</v>
      </c>
      <c r="G3258" s="20">
        <f t="shared" ref="G3258:G3320" si="51">E3258*F3258</f>
        <v>125691.72</v>
      </c>
    </row>
    <row r="3259" spans="2:7" outlineLevel="1" x14ac:dyDescent="0.25">
      <c r="B3259" s="90" t="s">
        <v>2618</v>
      </c>
      <c r="C3259" s="94" t="s">
        <v>1512</v>
      </c>
      <c r="D3259" s="23" t="s">
        <v>2757</v>
      </c>
      <c r="E3259" s="123">
        <v>9</v>
      </c>
      <c r="F3259" s="20">
        <v>6933</v>
      </c>
      <c r="G3259" s="20">
        <f t="shared" si="51"/>
        <v>62397</v>
      </c>
    </row>
    <row r="3260" spans="2:7" outlineLevel="1" x14ac:dyDescent="0.25">
      <c r="B3260" s="90" t="s">
        <v>2619</v>
      </c>
      <c r="C3260" s="94" t="s">
        <v>1512</v>
      </c>
      <c r="D3260" s="23" t="s">
        <v>2757</v>
      </c>
      <c r="E3260" s="123">
        <v>9</v>
      </c>
      <c r="F3260" s="20">
        <v>6933</v>
      </c>
      <c r="G3260" s="20">
        <f t="shared" si="51"/>
        <v>62397</v>
      </c>
    </row>
    <row r="3261" spans="2:7" outlineLevel="1" x14ac:dyDescent="0.25">
      <c r="B3261" s="90" t="s">
        <v>2620</v>
      </c>
      <c r="C3261" s="94" t="s">
        <v>1513</v>
      </c>
      <c r="D3261" s="102" t="s">
        <v>2340</v>
      </c>
      <c r="E3261" s="123">
        <v>5.56</v>
      </c>
      <c r="F3261" s="20">
        <v>12543.91</v>
      </c>
      <c r="G3261" s="20">
        <f t="shared" si="51"/>
        <v>69744.14</v>
      </c>
    </row>
    <row r="3262" spans="2:7" outlineLevel="1" x14ac:dyDescent="0.25">
      <c r="B3262" s="90" t="s">
        <v>2621</v>
      </c>
      <c r="C3262" s="94" t="s">
        <v>1514</v>
      </c>
      <c r="D3262" s="102" t="s">
        <v>2340</v>
      </c>
      <c r="E3262" s="123">
        <v>5.56</v>
      </c>
      <c r="F3262" s="20">
        <v>12543.91</v>
      </c>
      <c r="G3262" s="20">
        <f t="shared" si="51"/>
        <v>69744.14</v>
      </c>
    </row>
    <row r="3263" spans="2:7" outlineLevel="1" x14ac:dyDescent="0.25">
      <c r="B3263" s="90" t="s">
        <v>2622</v>
      </c>
      <c r="C3263" s="94" t="s">
        <v>1515</v>
      </c>
      <c r="D3263" s="93" t="s">
        <v>3288</v>
      </c>
      <c r="E3263" s="123">
        <v>51.5</v>
      </c>
      <c r="F3263" s="20">
        <v>2544.86</v>
      </c>
      <c r="G3263" s="20">
        <f t="shared" si="51"/>
        <v>131060.29</v>
      </c>
    </row>
    <row r="3264" spans="2:7" outlineLevel="1" x14ac:dyDescent="0.25">
      <c r="B3264" s="90" t="s">
        <v>2623</v>
      </c>
      <c r="C3264" s="94" t="s">
        <v>1516</v>
      </c>
      <c r="D3264" s="93" t="s">
        <v>3288</v>
      </c>
      <c r="E3264" s="123">
        <v>51.5</v>
      </c>
      <c r="F3264" s="20">
        <v>2544.86</v>
      </c>
      <c r="G3264" s="20">
        <f t="shared" si="51"/>
        <v>131060.29</v>
      </c>
    </row>
    <row r="3265" spans="2:7" outlineLevel="1" x14ac:dyDescent="0.25">
      <c r="B3265" s="90" t="s">
        <v>2624</v>
      </c>
      <c r="C3265" s="94" t="s">
        <v>1517</v>
      </c>
      <c r="D3265" s="20" t="s">
        <v>2755</v>
      </c>
      <c r="E3265" s="123">
        <v>0.08</v>
      </c>
      <c r="F3265" s="20">
        <v>4456911.3099999996</v>
      </c>
      <c r="G3265" s="20">
        <f t="shared" si="51"/>
        <v>356552.9</v>
      </c>
    </row>
    <row r="3266" spans="2:7" ht="28.5" outlineLevel="1" x14ac:dyDescent="0.25">
      <c r="B3266" s="90" t="s">
        <v>2625</v>
      </c>
      <c r="C3266" s="94" t="s">
        <v>6601</v>
      </c>
      <c r="D3266" s="23" t="s">
        <v>2757</v>
      </c>
      <c r="E3266" s="123">
        <v>1</v>
      </c>
      <c r="F3266" s="20">
        <v>1587225.33</v>
      </c>
      <c r="G3266" s="20">
        <f t="shared" si="51"/>
        <v>1587225.33</v>
      </c>
    </row>
    <row r="3267" spans="2:7" outlineLevel="1" x14ac:dyDescent="0.25">
      <c r="B3267" s="90" t="s">
        <v>2626</v>
      </c>
      <c r="C3267" s="94" t="s">
        <v>1518</v>
      </c>
      <c r="D3267" s="20" t="s">
        <v>2755</v>
      </c>
      <c r="E3267" s="123">
        <v>0.08</v>
      </c>
      <c r="F3267" s="20">
        <v>4456911.3099999996</v>
      </c>
      <c r="G3267" s="20">
        <f t="shared" si="51"/>
        <v>356552.9</v>
      </c>
    </row>
    <row r="3268" spans="2:7" ht="28.5" outlineLevel="1" x14ac:dyDescent="0.25">
      <c r="B3268" s="90" t="s">
        <v>2627</v>
      </c>
      <c r="C3268" s="94" t="s">
        <v>6602</v>
      </c>
      <c r="D3268" s="23" t="s">
        <v>2757</v>
      </c>
      <c r="E3268" s="123">
        <v>1</v>
      </c>
      <c r="F3268" s="20">
        <v>1587225.33</v>
      </c>
      <c r="G3268" s="20">
        <f t="shared" si="51"/>
        <v>1587225.33</v>
      </c>
    </row>
    <row r="3269" spans="2:7" outlineLevel="1" x14ac:dyDescent="0.25">
      <c r="B3269" s="90" t="s">
        <v>2628</v>
      </c>
      <c r="C3269" s="94" t="s">
        <v>1519</v>
      </c>
      <c r="D3269" s="93" t="s">
        <v>3288</v>
      </c>
      <c r="E3269" s="123">
        <v>16.5</v>
      </c>
      <c r="F3269" s="20">
        <v>23944.28</v>
      </c>
      <c r="G3269" s="20">
        <f t="shared" si="51"/>
        <v>395080.62</v>
      </c>
    </row>
    <row r="3270" spans="2:7" ht="28.5" outlineLevel="1" x14ac:dyDescent="0.25">
      <c r="B3270" s="90" t="s">
        <v>2629</v>
      </c>
      <c r="C3270" s="94" t="s">
        <v>6603</v>
      </c>
      <c r="D3270" s="23" t="s">
        <v>2757</v>
      </c>
      <c r="E3270" s="123">
        <v>1</v>
      </c>
      <c r="F3270" s="20">
        <v>965832.51</v>
      </c>
      <c r="G3270" s="20">
        <f t="shared" si="51"/>
        <v>965832.51</v>
      </c>
    </row>
    <row r="3271" spans="2:7" outlineLevel="1" x14ac:dyDescent="0.25">
      <c r="B3271" s="90" t="s">
        <v>2630</v>
      </c>
      <c r="C3271" s="94" t="s">
        <v>1520</v>
      </c>
      <c r="D3271" s="93" t="s">
        <v>3288</v>
      </c>
      <c r="E3271" s="123">
        <v>16.5</v>
      </c>
      <c r="F3271" s="20">
        <v>23944.28</v>
      </c>
      <c r="G3271" s="20">
        <f t="shared" si="51"/>
        <v>395080.62</v>
      </c>
    </row>
    <row r="3272" spans="2:7" ht="28.5" outlineLevel="1" x14ac:dyDescent="0.25">
      <c r="B3272" s="90" t="s">
        <v>2631</v>
      </c>
      <c r="C3272" s="94" t="s">
        <v>6604</v>
      </c>
      <c r="D3272" s="23" t="s">
        <v>2757</v>
      </c>
      <c r="E3272" s="123">
        <v>1</v>
      </c>
      <c r="F3272" s="20">
        <v>965832.51</v>
      </c>
      <c r="G3272" s="20">
        <f t="shared" si="51"/>
        <v>965832.51</v>
      </c>
    </row>
    <row r="3273" spans="2:7" outlineLevel="1" x14ac:dyDescent="0.25">
      <c r="B3273" s="90" t="s">
        <v>2632</v>
      </c>
      <c r="C3273" s="94" t="s">
        <v>1521</v>
      </c>
      <c r="D3273" s="93" t="s">
        <v>3288</v>
      </c>
      <c r="E3273" s="123">
        <v>50</v>
      </c>
      <c r="F3273" s="20">
        <v>1092.6300000000001</v>
      </c>
      <c r="G3273" s="20">
        <f t="shared" si="51"/>
        <v>54631.5</v>
      </c>
    </row>
    <row r="3274" spans="2:7" outlineLevel="1" x14ac:dyDescent="0.25">
      <c r="B3274" s="90" t="s">
        <v>2633</v>
      </c>
      <c r="C3274" s="94" t="s">
        <v>1522</v>
      </c>
      <c r="D3274" s="93" t="s">
        <v>3288</v>
      </c>
      <c r="E3274" s="123">
        <v>50</v>
      </c>
      <c r="F3274" s="20">
        <v>1092.6300000000001</v>
      </c>
      <c r="G3274" s="20">
        <f t="shared" si="51"/>
        <v>54631.5</v>
      </c>
    </row>
    <row r="3275" spans="2:7" outlineLevel="1" x14ac:dyDescent="0.25">
      <c r="B3275" s="91" t="s">
        <v>1196</v>
      </c>
      <c r="C3275" s="103" t="s">
        <v>1195</v>
      </c>
      <c r="D3275" s="95"/>
      <c r="E3275" s="123"/>
      <c r="F3275" s="95"/>
      <c r="G3275" s="20">
        <f t="shared" si="51"/>
        <v>0</v>
      </c>
    </row>
    <row r="3276" spans="2:7" outlineLevel="1" x14ac:dyDescent="0.25">
      <c r="B3276" s="90" t="s">
        <v>1194</v>
      </c>
      <c r="C3276" s="94" t="s">
        <v>3900</v>
      </c>
      <c r="D3276" s="90" t="s">
        <v>1525</v>
      </c>
      <c r="E3276" s="123">
        <v>1</v>
      </c>
      <c r="F3276" s="20">
        <v>49167594.130000003</v>
      </c>
      <c r="G3276" s="20">
        <f t="shared" si="51"/>
        <v>49167594.130000003</v>
      </c>
    </row>
    <row r="3277" spans="2:7" outlineLevel="1" x14ac:dyDescent="0.2">
      <c r="B3277" s="90" t="s">
        <v>2634</v>
      </c>
      <c r="C3277" s="70" t="s">
        <v>1524</v>
      </c>
      <c r="D3277" s="88"/>
      <c r="E3277" s="137"/>
      <c r="F3277" s="126"/>
      <c r="G3277" s="20">
        <f t="shared" si="51"/>
        <v>0</v>
      </c>
    </row>
    <row r="3278" spans="2:7" outlineLevel="1" x14ac:dyDescent="0.25">
      <c r="B3278" s="90" t="s">
        <v>2635</v>
      </c>
      <c r="C3278" s="94" t="s">
        <v>1526</v>
      </c>
      <c r="D3278" s="93" t="s">
        <v>3288</v>
      </c>
      <c r="E3278" s="123">
        <v>4770</v>
      </c>
      <c r="F3278" s="20">
        <v>624.88</v>
      </c>
      <c r="G3278" s="20">
        <f t="shared" si="51"/>
        <v>2980677.6</v>
      </c>
    </row>
    <row r="3279" spans="2:7" outlineLevel="1" x14ac:dyDescent="0.25">
      <c r="B3279" s="90" t="s">
        <v>2636</v>
      </c>
      <c r="C3279" s="94" t="s">
        <v>3894</v>
      </c>
      <c r="D3279" s="90" t="s">
        <v>1523</v>
      </c>
      <c r="E3279" s="123">
        <v>1</v>
      </c>
      <c r="F3279" s="20">
        <v>534197.88</v>
      </c>
      <c r="G3279" s="20">
        <f t="shared" si="51"/>
        <v>534197.88</v>
      </c>
    </row>
    <row r="3280" spans="2:7" outlineLevel="1" x14ac:dyDescent="0.25">
      <c r="B3280" s="90" t="s">
        <v>2637</v>
      </c>
      <c r="C3280" s="94" t="s">
        <v>1527</v>
      </c>
      <c r="D3280" s="90" t="s">
        <v>1523</v>
      </c>
      <c r="E3280" s="123">
        <v>1</v>
      </c>
      <c r="F3280" s="20">
        <v>365032.95</v>
      </c>
      <c r="G3280" s="20">
        <f t="shared" si="51"/>
        <v>365032.95</v>
      </c>
    </row>
    <row r="3281" spans="1:7" ht="28.5" outlineLevel="1" x14ac:dyDescent="0.25">
      <c r="B3281" s="90" t="s">
        <v>2638</v>
      </c>
      <c r="C3281" s="94" t="s">
        <v>1528</v>
      </c>
      <c r="D3281" s="90" t="s">
        <v>1523</v>
      </c>
      <c r="E3281" s="123">
        <v>1</v>
      </c>
      <c r="F3281" s="20">
        <v>5521126.71</v>
      </c>
      <c r="G3281" s="20">
        <f t="shared" si="51"/>
        <v>5521126.71</v>
      </c>
    </row>
    <row r="3282" spans="1:7" ht="28.5" outlineLevel="1" x14ac:dyDescent="0.25">
      <c r="B3282" s="90" t="s">
        <v>2639</v>
      </c>
      <c r="C3282" s="94" t="s">
        <v>1529</v>
      </c>
      <c r="D3282" s="90" t="s">
        <v>1523</v>
      </c>
      <c r="E3282" s="123">
        <v>1</v>
      </c>
      <c r="F3282" s="20">
        <v>449372.56</v>
      </c>
      <c r="G3282" s="20">
        <f t="shared" si="51"/>
        <v>449372.56</v>
      </c>
    </row>
    <row r="3283" spans="1:7" outlineLevel="1" x14ac:dyDescent="0.25">
      <c r="B3283" s="90" t="s">
        <v>2640</v>
      </c>
      <c r="C3283" s="94" t="s">
        <v>1530</v>
      </c>
      <c r="D3283" s="90" t="s">
        <v>1523</v>
      </c>
      <c r="E3283" s="123">
        <v>1</v>
      </c>
      <c r="F3283" s="20">
        <v>2131915.5099999998</v>
      </c>
      <c r="G3283" s="20">
        <f t="shared" si="51"/>
        <v>2131915.5099999998</v>
      </c>
    </row>
    <row r="3284" spans="1:7" outlineLevel="1" x14ac:dyDescent="0.25">
      <c r="B3284" s="90" t="s">
        <v>2641</v>
      </c>
      <c r="C3284" s="94" t="s">
        <v>1531</v>
      </c>
      <c r="D3284" s="90" t="s">
        <v>1523</v>
      </c>
      <c r="E3284" s="123">
        <v>1</v>
      </c>
      <c r="F3284" s="20">
        <v>153405.6</v>
      </c>
      <c r="G3284" s="20">
        <f t="shared" si="51"/>
        <v>153405.6</v>
      </c>
    </row>
    <row r="3285" spans="1:7" outlineLevel="1" x14ac:dyDescent="0.25">
      <c r="B3285" s="90" t="s">
        <v>2642</v>
      </c>
      <c r="C3285" s="94" t="s">
        <v>1532</v>
      </c>
      <c r="D3285" s="90" t="s">
        <v>1523</v>
      </c>
      <c r="E3285" s="123">
        <v>1</v>
      </c>
      <c r="F3285" s="20">
        <v>72980.05</v>
      </c>
      <c r="G3285" s="20">
        <f t="shared" si="51"/>
        <v>72980.05</v>
      </c>
    </row>
    <row r="3286" spans="1:7" ht="28.5" outlineLevel="1" x14ac:dyDescent="0.25">
      <c r="B3286" s="90" t="s">
        <v>6605</v>
      </c>
      <c r="C3286" s="94" t="s">
        <v>2694</v>
      </c>
      <c r="D3286" s="90" t="s">
        <v>1523</v>
      </c>
      <c r="E3286" s="123">
        <v>1</v>
      </c>
      <c r="F3286" s="20">
        <v>58414.84</v>
      </c>
      <c r="G3286" s="20">
        <f t="shared" si="51"/>
        <v>58414.84</v>
      </c>
    </row>
    <row r="3287" spans="1:7" ht="28.5" outlineLevel="1" x14ac:dyDescent="0.25">
      <c r="B3287" s="91" t="s">
        <v>2643</v>
      </c>
      <c r="C3287" s="94" t="s">
        <v>1533</v>
      </c>
      <c r="D3287" s="93" t="s">
        <v>3288</v>
      </c>
      <c r="E3287" s="123">
        <v>1142</v>
      </c>
      <c r="F3287" s="93">
        <v>2565.0500000000002</v>
      </c>
      <c r="G3287" s="20">
        <f t="shared" si="51"/>
        <v>2929287.1</v>
      </c>
    </row>
    <row r="3288" spans="1:7" s="170" customFormat="1" outlineLevel="1" x14ac:dyDescent="0.25">
      <c r="A3288" s="10"/>
      <c r="B3288" s="164"/>
      <c r="C3288" s="165" t="s">
        <v>962</v>
      </c>
      <c r="D3288" s="166"/>
      <c r="E3288" s="163"/>
      <c r="F3288" s="166"/>
      <c r="G3288" s="169">
        <f>SUM(G569:G3287)</f>
        <v>27764053918.549999</v>
      </c>
    </row>
    <row r="3289" spans="1:7" ht="42.75" outlineLevel="1" x14ac:dyDescent="0.25">
      <c r="B3289" s="90" t="s">
        <v>2722</v>
      </c>
      <c r="C3289" s="161" t="s">
        <v>1534</v>
      </c>
      <c r="D3289" s="135"/>
      <c r="E3289" s="128"/>
      <c r="F3289" s="135"/>
      <c r="G3289" s="20">
        <f t="shared" si="51"/>
        <v>0</v>
      </c>
    </row>
    <row r="3290" spans="1:7" s="14" customFormat="1" ht="14.25" x14ac:dyDescent="0.25">
      <c r="B3290" s="91" t="s">
        <v>455</v>
      </c>
      <c r="C3290" s="103" t="s">
        <v>2703</v>
      </c>
      <c r="D3290" s="90"/>
      <c r="E3290" s="123"/>
      <c r="F3290" s="95"/>
      <c r="G3290" s="20">
        <f t="shared" si="51"/>
        <v>0</v>
      </c>
    </row>
    <row r="3291" spans="1:7" x14ac:dyDescent="0.25">
      <c r="B3291" s="90" t="s">
        <v>2358</v>
      </c>
      <c r="C3291" s="92" t="s">
        <v>1535</v>
      </c>
      <c r="D3291" s="20" t="s">
        <v>2755</v>
      </c>
      <c r="E3291" s="123">
        <v>2.7749999999999999</v>
      </c>
      <c r="F3291" s="20">
        <v>11769.6072072072</v>
      </c>
      <c r="G3291" s="20">
        <f t="shared" si="51"/>
        <v>32660.66</v>
      </c>
    </row>
    <row r="3292" spans="1:7" outlineLevel="1" x14ac:dyDescent="0.25">
      <c r="B3292" s="91" t="s">
        <v>456</v>
      </c>
      <c r="C3292" s="70" t="s">
        <v>2738</v>
      </c>
      <c r="D3292" s="88"/>
      <c r="E3292" s="137"/>
      <c r="F3292" s="95"/>
      <c r="G3292" s="20">
        <f t="shared" si="51"/>
        <v>0</v>
      </c>
    </row>
    <row r="3293" spans="1:7" ht="42.75" outlineLevel="1" x14ac:dyDescent="0.25">
      <c r="B3293" s="91" t="s">
        <v>2359</v>
      </c>
      <c r="C3293" s="70" t="s">
        <v>1536</v>
      </c>
      <c r="D3293" s="88"/>
      <c r="E3293" s="137"/>
      <c r="F3293" s="105"/>
      <c r="G3293" s="20">
        <f t="shared" si="51"/>
        <v>0</v>
      </c>
    </row>
    <row r="3294" spans="1:7" outlineLevel="1" x14ac:dyDescent="0.25">
      <c r="B3294" s="91" t="s">
        <v>2360</v>
      </c>
      <c r="C3294" s="92" t="s">
        <v>6606</v>
      </c>
      <c r="D3294" s="23" t="s">
        <v>3287</v>
      </c>
      <c r="E3294" s="123">
        <v>320</v>
      </c>
      <c r="F3294" s="20">
        <v>12366.58</v>
      </c>
      <c r="G3294" s="20">
        <f t="shared" si="51"/>
        <v>3957305.6</v>
      </c>
    </row>
    <row r="3295" spans="1:7" outlineLevel="1" x14ac:dyDescent="0.25">
      <c r="B3295" s="91" t="s">
        <v>2361</v>
      </c>
      <c r="C3295" s="94" t="s">
        <v>6607</v>
      </c>
      <c r="D3295" s="23" t="s">
        <v>3287</v>
      </c>
      <c r="E3295" s="123">
        <v>10</v>
      </c>
      <c r="F3295" s="20">
        <v>623181.21</v>
      </c>
      <c r="G3295" s="20">
        <f t="shared" si="51"/>
        <v>6231812.0999999996</v>
      </c>
    </row>
    <row r="3296" spans="1:7" outlineLevel="1" x14ac:dyDescent="0.25">
      <c r="B3296" s="91" t="s">
        <v>2362</v>
      </c>
      <c r="C3296" s="94" t="s">
        <v>6608</v>
      </c>
      <c r="D3296" s="23" t="s">
        <v>2757</v>
      </c>
      <c r="E3296" s="123">
        <v>15</v>
      </c>
      <c r="F3296" s="20">
        <v>3660.98</v>
      </c>
      <c r="G3296" s="20">
        <f t="shared" si="51"/>
        <v>54914.7</v>
      </c>
    </row>
    <row r="3297" spans="2:7" ht="28.5" outlineLevel="1" x14ac:dyDescent="0.25">
      <c r="B3297" s="91" t="s">
        <v>2363</v>
      </c>
      <c r="C3297" s="94" t="s">
        <v>6609</v>
      </c>
      <c r="D3297" s="23" t="s">
        <v>3287</v>
      </c>
      <c r="E3297" s="123">
        <v>194.21</v>
      </c>
      <c r="F3297" s="20">
        <v>13980.65</v>
      </c>
      <c r="G3297" s="20">
        <f t="shared" si="51"/>
        <v>2715182.04</v>
      </c>
    </row>
    <row r="3298" spans="2:7" outlineLevel="1" x14ac:dyDescent="0.25">
      <c r="B3298" s="91" t="s">
        <v>2364</v>
      </c>
      <c r="C3298" s="94" t="s">
        <v>6610</v>
      </c>
      <c r="D3298" s="91" t="s">
        <v>1124</v>
      </c>
      <c r="E3298" s="123">
        <v>32.54</v>
      </c>
      <c r="F3298" s="20">
        <v>288488.81</v>
      </c>
      <c r="G3298" s="20">
        <f t="shared" si="51"/>
        <v>9387425.8800000008</v>
      </c>
    </row>
    <row r="3299" spans="2:7" outlineLevel="1" x14ac:dyDescent="0.25">
      <c r="B3299" s="91" t="s">
        <v>2365</v>
      </c>
      <c r="C3299" s="94" t="s">
        <v>6611</v>
      </c>
      <c r="D3299" s="102" t="s">
        <v>2340</v>
      </c>
      <c r="E3299" s="123">
        <v>498</v>
      </c>
      <c r="F3299" s="20">
        <v>6504.96</v>
      </c>
      <c r="G3299" s="20">
        <f t="shared" si="51"/>
        <v>3239470.08</v>
      </c>
    </row>
    <row r="3300" spans="2:7" outlineLevel="1" x14ac:dyDescent="0.25">
      <c r="B3300" s="91" t="s">
        <v>2366</v>
      </c>
      <c r="C3300" s="94" t="s">
        <v>6612</v>
      </c>
      <c r="D3300" s="23" t="s">
        <v>2757</v>
      </c>
      <c r="E3300" s="123">
        <v>74</v>
      </c>
      <c r="F3300" s="20">
        <v>1043.9000000000001</v>
      </c>
      <c r="G3300" s="20">
        <f t="shared" si="51"/>
        <v>77248.600000000006</v>
      </c>
    </row>
    <row r="3301" spans="2:7" outlineLevel="1" x14ac:dyDescent="0.25">
      <c r="B3301" s="91" t="s">
        <v>2367</v>
      </c>
      <c r="C3301" s="94" t="s">
        <v>6613</v>
      </c>
      <c r="D3301" s="102" t="s">
        <v>2340</v>
      </c>
      <c r="E3301" s="123">
        <v>101.6</v>
      </c>
      <c r="F3301" s="20">
        <v>2482.73</v>
      </c>
      <c r="G3301" s="20">
        <f t="shared" si="51"/>
        <v>252245.37</v>
      </c>
    </row>
    <row r="3302" spans="2:7" outlineLevel="1" x14ac:dyDescent="0.25">
      <c r="B3302" s="91" t="s">
        <v>2368</v>
      </c>
      <c r="C3302" s="94" t="s">
        <v>6614</v>
      </c>
      <c r="D3302" s="102" t="s">
        <v>2340</v>
      </c>
      <c r="E3302" s="123">
        <v>363</v>
      </c>
      <c r="F3302" s="20">
        <v>4945.8599999999997</v>
      </c>
      <c r="G3302" s="20">
        <f t="shared" si="51"/>
        <v>1795347.18</v>
      </c>
    </row>
    <row r="3303" spans="2:7" outlineLevel="1" x14ac:dyDescent="0.25">
      <c r="B3303" s="91" t="s">
        <v>2369</v>
      </c>
      <c r="C3303" s="94" t="s">
        <v>6615</v>
      </c>
      <c r="D3303" s="23" t="s">
        <v>2757</v>
      </c>
      <c r="E3303" s="123">
        <v>23</v>
      </c>
      <c r="F3303" s="20">
        <v>3519.73</v>
      </c>
      <c r="G3303" s="20">
        <f t="shared" si="51"/>
        <v>80953.789999999994</v>
      </c>
    </row>
    <row r="3304" spans="2:7" outlineLevel="1" x14ac:dyDescent="0.25">
      <c r="B3304" s="91" t="s">
        <v>2370</v>
      </c>
      <c r="C3304" s="94" t="s">
        <v>6616</v>
      </c>
      <c r="D3304" s="102" t="s">
        <v>2340</v>
      </c>
      <c r="E3304" s="123">
        <v>16.600000000000001</v>
      </c>
      <c r="F3304" s="20">
        <v>881.28</v>
      </c>
      <c r="G3304" s="20">
        <f t="shared" si="51"/>
        <v>14629.25</v>
      </c>
    </row>
    <row r="3305" spans="2:7" outlineLevel="1" x14ac:dyDescent="0.25">
      <c r="B3305" s="91" t="s">
        <v>2371</v>
      </c>
      <c r="C3305" s="94" t="s">
        <v>6617</v>
      </c>
      <c r="D3305" s="91" t="s">
        <v>1124</v>
      </c>
      <c r="E3305" s="123">
        <v>0.42030000000000001</v>
      </c>
      <c r="F3305" s="20">
        <v>112249.51</v>
      </c>
      <c r="G3305" s="20">
        <f t="shared" si="51"/>
        <v>47178.47</v>
      </c>
    </row>
    <row r="3306" spans="2:7" ht="28.5" outlineLevel="1" x14ac:dyDescent="0.25">
      <c r="B3306" s="91" t="s">
        <v>2372</v>
      </c>
      <c r="C3306" s="94" t="s">
        <v>6618</v>
      </c>
      <c r="D3306" s="23" t="s">
        <v>3287</v>
      </c>
      <c r="E3306" s="123">
        <v>5.8</v>
      </c>
      <c r="F3306" s="20">
        <v>7893.01</v>
      </c>
      <c r="G3306" s="20">
        <f t="shared" si="51"/>
        <v>45779.46</v>
      </c>
    </row>
    <row r="3307" spans="2:7" outlineLevel="1" x14ac:dyDescent="0.25">
      <c r="B3307" s="91" t="s">
        <v>2373</v>
      </c>
      <c r="C3307" s="94" t="s">
        <v>6619</v>
      </c>
      <c r="D3307" s="23" t="s">
        <v>2757</v>
      </c>
      <c r="E3307" s="123">
        <v>4</v>
      </c>
      <c r="F3307" s="20">
        <v>158100.93</v>
      </c>
      <c r="G3307" s="20">
        <f t="shared" si="51"/>
        <v>632403.72</v>
      </c>
    </row>
    <row r="3308" spans="2:7" ht="28.5" outlineLevel="1" x14ac:dyDescent="0.25">
      <c r="B3308" s="91" t="s">
        <v>2374</v>
      </c>
      <c r="C3308" s="94" t="s">
        <v>6620</v>
      </c>
      <c r="D3308" s="93" t="s">
        <v>3288</v>
      </c>
      <c r="E3308" s="123">
        <v>18.420000000000002</v>
      </c>
      <c r="F3308" s="20">
        <v>661.54</v>
      </c>
      <c r="G3308" s="20">
        <f t="shared" si="51"/>
        <v>12185.57</v>
      </c>
    </row>
    <row r="3309" spans="2:7" outlineLevel="1" x14ac:dyDescent="0.25">
      <c r="B3309" s="91" t="s">
        <v>2375</v>
      </c>
      <c r="C3309" s="94" t="s">
        <v>6621</v>
      </c>
      <c r="D3309" s="23" t="s">
        <v>2757</v>
      </c>
      <c r="E3309" s="123">
        <v>2</v>
      </c>
      <c r="F3309" s="20">
        <v>49571.87</v>
      </c>
      <c r="G3309" s="20">
        <f t="shared" si="51"/>
        <v>99143.74</v>
      </c>
    </row>
    <row r="3310" spans="2:7" ht="28.5" outlineLevel="1" x14ac:dyDescent="0.25">
      <c r="B3310" s="91" t="s">
        <v>2376</v>
      </c>
      <c r="C3310" s="94" t="s">
        <v>6622</v>
      </c>
      <c r="D3310" s="23" t="s">
        <v>2757</v>
      </c>
      <c r="E3310" s="123">
        <v>26</v>
      </c>
      <c r="F3310" s="20">
        <v>70924.33</v>
      </c>
      <c r="G3310" s="20">
        <f t="shared" si="51"/>
        <v>1844032.58</v>
      </c>
    </row>
    <row r="3311" spans="2:7" outlineLevel="1" x14ac:dyDescent="0.25">
      <c r="B3311" s="91" t="s">
        <v>2377</v>
      </c>
      <c r="C3311" s="94" t="s">
        <v>6623</v>
      </c>
      <c r="D3311" s="23" t="s">
        <v>2757</v>
      </c>
      <c r="E3311" s="123">
        <v>46</v>
      </c>
      <c r="F3311" s="20">
        <v>24412.74</v>
      </c>
      <c r="G3311" s="20">
        <f t="shared" si="51"/>
        <v>1122986.04</v>
      </c>
    </row>
    <row r="3312" spans="2:7" outlineLevel="1" x14ac:dyDescent="0.25">
      <c r="B3312" s="91" t="s">
        <v>2378</v>
      </c>
      <c r="C3312" s="94" t="s">
        <v>6624</v>
      </c>
      <c r="D3312" s="102" t="s">
        <v>2340</v>
      </c>
      <c r="E3312" s="123">
        <v>418.93</v>
      </c>
      <c r="F3312" s="20">
        <v>891.09</v>
      </c>
      <c r="G3312" s="20">
        <f t="shared" si="51"/>
        <v>373304.33</v>
      </c>
    </row>
    <row r="3313" spans="2:7" outlineLevel="1" x14ac:dyDescent="0.25">
      <c r="B3313" s="91" t="s">
        <v>2379</v>
      </c>
      <c r="C3313" s="94" t="s">
        <v>6625</v>
      </c>
      <c r="D3313" s="102" t="s">
        <v>2340</v>
      </c>
      <c r="E3313" s="123">
        <v>818.78</v>
      </c>
      <c r="F3313" s="20">
        <v>1538.45</v>
      </c>
      <c r="G3313" s="20">
        <f t="shared" si="51"/>
        <v>1259652.0900000001</v>
      </c>
    </row>
    <row r="3314" spans="2:7" outlineLevel="1" x14ac:dyDescent="0.25">
      <c r="B3314" s="91" t="s">
        <v>2380</v>
      </c>
      <c r="C3314" s="94" t="s">
        <v>6626</v>
      </c>
      <c r="D3314" s="102" t="s">
        <v>2340</v>
      </c>
      <c r="E3314" s="123">
        <v>21.6</v>
      </c>
      <c r="F3314" s="20">
        <v>281941.63</v>
      </c>
      <c r="G3314" s="20">
        <f t="shared" si="51"/>
        <v>6089939.21</v>
      </c>
    </row>
    <row r="3315" spans="2:7" ht="57" outlineLevel="1" x14ac:dyDescent="0.25">
      <c r="B3315" s="91" t="s">
        <v>2381</v>
      </c>
      <c r="C3315" s="94" t="s">
        <v>6628</v>
      </c>
      <c r="D3315" s="93" t="s">
        <v>3288</v>
      </c>
      <c r="E3315" s="123">
        <v>7035</v>
      </c>
      <c r="F3315" s="89">
        <v>2599.4499999999998</v>
      </c>
      <c r="G3315" s="20">
        <f t="shared" si="51"/>
        <v>18287130.75</v>
      </c>
    </row>
    <row r="3316" spans="2:7" ht="28.5" outlineLevel="1" x14ac:dyDescent="0.25">
      <c r="B3316" s="91" t="s">
        <v>2382</v>
      </c>
      <c r="C3316" s="103" t="s">
        <v>1537</v>
      </c>
      <c r="D3316" s="88"/>
      <c r="E3316" s="137"/>
      <c r="F3316" s="89"/>
      <c r="G3316" s="20">
        <f t="shared" si="51"/>
        <v>0</v>
      </c>
    </row>
    <row r="3317" spans="2:7" ht="28.5" outlineLevel="1" x14ac:dyDescent="0.25">
      <c r="B3317" s="91" t="s">
        <v>2383</v>
      </c>
      <c r="C3317" s="94" t="s">
        <v>6629</v>
      </c>
      <c r="D3317" s="93" t="s">
        <v>3288</v>
      </c>
      <c r="E3317" s="123">
        <v>45</v>
      </c>
      <c r="F3317" s="20">
        <v>1081.3399999999999</v>
      </c>
      <c r="G3317" s="20">
        <f t="shared" si="51"/>
        <v>48660.3</v>
      </c>
    </row>
    <row r="3318" spans="2:7" ht="28.5" outlineLevel="1" x14ac:dyDescent="0.25">
      <c r="B3318" s="91" t="s">
        <v>2384</v>
      </c>
      <c r="C3318" s="94" t="s">
        <v>6630</v>
      </c>
      <c r="D3318" s="93" t="s">
        <v>3288</v>
      </c>
      <c r="E3318" s="123">
        <v>62</v>
      </c>
      <c r="F3318" s="20">
        <v>1714.82</v>
      </c>
      <c r="G3318" s="20">
        <f t="shared" si="51"/>
        <v>106318.84</v>
      </c>
    </row>
    <row r="3319" spans="2:7" ht="28.5" outlineLevel="1" x14ac:dyDescent="0.25">
      <c r="B3319" s="91" t="s">
        <v>2385</v>
      </c>
      <c r="C3319" s="28" t="s">
        <v>6631</v>
      </c>
      <c r="D3319" s="93" t="s">
        <v>3288</v>
      </c>
      <c r="E3319" s="123">
        <v>47</v>
      </c>
      <c r="F3319" s="20">
        <v>1348.45</v>
      </c>
      <c r="G3319" s="20">
        <f t="shared" si="51"/>
        <v>63377.15</v>
      </c>
    </row>
    <row r="3320" spans="2:7" outlineLevel="1" x14ac:dyDescent="0.25">
      <c r="B3320" s="91" t="s">
        <v>2386</v>
      </c>
      <c r="C3320" s="92" t="s">
        <v>6627</v>
      </c>
      <c r="D3320" s="93" t="s">
        <v>3288</v>
      </c>
      <c r="E3320" s="123">
        <v>160</v>
      </c>
      <c r="F3320" s="20">
        <v>574.9</v>
      </c>
      <c r="G3320" s="20">
        <f t="shared" si="51"/>
        <v>91984</v>
      </c>
    </row>
    <row r="3321" spans="2:7" ht="28.5" outlineLevel="1" x14ac:dyDescent="0.25">
      <c r="B3321" s="91" t="s">
        <v>2387</v>
      </c>
      <c r="C3321" s="94" t="s">
        <v>6632</v>
      </c>
      <c r="D3321" s="102" t="s">
        <v>2340</v>
      </c>
      <c r="E3321" s="123">
        <v>545.84</v>
      </c>
      <c r="F3321" s="89">
        <v>8365.2900000000009</v>
      </c>
      <c r="G3321" s="20">
        <f t="shared" ref="G3321:G3384" si="52">E3321*F3321</f>
        <v>4566109.8899999997</v>
      </c>
    </row>
    <row r="3322" spans="2:7" ht="28.5" outlineLevel="1" x14ac:dyDescent="0.25">
      <c r="B3322" s="91" t="s">
        <v>2388</v>
      </c>
      <c r="C3322" s="94" t="s">
        <v>6633</v>
      </c>
      <c r="D3322" s="91" t="s">
        <v>1124</v>
      </c>
      <c r="E3322" s="123">
        <v>117</v>
      </c>
      <c r="F3322" s="89">
        <v>639357.29</v>
      </c>
      <c r="G3322" s="20">
        <f t="shared" si="52"/>
        <v>74804802.930000007</v>
      </c>
    </row>
    <row r="3323" spans="2:7" outlineLevel="1" x14ac:dyDescent="0.25">
      <c r="B3323" s="91" t="s">
        <v>2389</v>
      </c>
      <c r="C3323" s="94" t="s">
        <v>6634</v>
      </c>
      <c r="D3323" s="23" t="s">
        <v>3287</v>
      </c>
      <c r="E3323" s="123">
        <v>178.9</v>
      </c>
      <c r="F3323" s="89">
        <v>22388.78</v>
      </c>
      <c r="G3323" s="20">
        <f t="shared" si="52"/>
        <v>4005352.74</v>
      </c>
    </row>
    <row r="3324" spans="2:7" outlineLevel="1" x14ac:dyDescent="0.25">
      <c r="B3324" s="91" t="s">
        <v>2390</v>
      </c>
      <c r="C3324" s="94" t="s">
        <v>6635</v>
      </c>
      <c r="D3324" s="88" t="s">
        <v>3040</v>
      </c>
      <c r="E3324" s="123">
        <v>12</v>
      </c>
      <c r="F3324" s="89">
        <v>2348271.4900000002</v>
      </c>
      <c r="G3324" s="20">
        <f t="shared" si="52"/>
        <v>28179257.879999999</v>
      </c>
    </row>
    <row r="3325" spans="2:7" outlineLevel="1" x14ac:dyDescent="0.25">
      <c r="B3325" s="91" t="s">
        <v>2391</v>
      </c>
      <c r="C3325" s="103" t="s">
        <v>3041</v>
      </c>
      <c r="D3325" s="90"/>
      <c r="E3325" s="123"/>
      <c r="F3325" s="89"/>
      <c r="G3325" s="20">
        <f t="shared" si="52"/>
        <v>0</v>
      </c>
    </row>
    <row r="3326" spans="2:7" outlineLevel="1" x14ac:dyDescent="0.25">
      <c r="B3326" s="91" t="s">
        <v>2392</v>
      </c>
      <c r="C3326" s="94" t="s">
        <v>6636</v>
      </c>
      <c r="D3326" s="90" t="s">
        <v>1523</v>
      </c>
      <c r="E3326" s="123">
        <v>1</v>
      </c>
      <c r="F3326" s="20">
        <v>2361238.08</v>
      </c>
      <c r="G3326" s="20">
        <f t="shared" si="52"/>
        <v>2361238.08</v>
      </c>
    </row>
    <row r="3327" spans="2:7" ht="28.5" outlineLevel="1" x14ac:dyDescent="0.25">
      <c r="B3327" s="91" t="s">
        <v>2393</v>
      </c>
      <c r="C3327" s="94" t="s">
        <v>6637</v>
      </c>
      <c r="D3327" s="90" t="s">
        <v>1523</v>
      </c>
      <c r="E3327" s="123">
        <v>1</v>
      </c>
      <c r="F3327" s="20">
        <v>1058056.33</v>
      </c>
      <c r="G3327" s="20">
        <f t="shared" si="52"/>
        <v>1058056.33</v>
      </c>
    </row>
    <row r="3328" spans="2:7" outlineLevel="1" x14ac:dyDescent="0.25">
      <c r="B3328" s="91" t="s">
        <v>2394</v>
      </c>
      <c r="C3328" s="94" t="s">
        <v>6638</v>
      </c>
      <c r="D3328" s="90" t="s">
        <v>1523</v>
      </c>
      <c r="E3328" s="123">
        <v>1</v>
      </c>
      <c r="F3328" s="20">
        <v>408760.68</v>
      </c>
      <c r="G3328" s="20">
        <f t="shared" si="52"/>
        <v>408760.68</v>
      </c>
    </row>
    <row r="3329" spans="2:7" outlineLevel="1" x14ac:dyDescent="0.25">
      <c r="B3329" s="91" t="s">
        <v>2395</v>
      </c>
      <c r="C3329" s="94" t="s">
        <v>6639</v>
      </c>
      <c r="D3329" s="90" t="s">
        <v>1523</v>
      </c>
      <c r="E3329" s="123">
        <v>1</v>
      </c>
      <c r="F3329" s="20">
        <v>233237.6</v>
      </c>
      <c r="G3329" s="20">
        <f t="shared" si="52"/>
        <v>233237.6</v>
      </c>
    </row>
    <row r="3330" spans="2:7" ht="28.5" outlineLevel="1" x14ac:dyDescent="0.25">
      <c r="B3330" s="91" t="s">
        <v>2396</v>
      </c>
      <c r="C3330" s="94" t="s">
        <v>6640</v>
      </c>
      <c r="D3330" s="90" t="s">
        <v>1523</v>
      </c>
      <c r="E3330" s="123">
        <v>1</v>
      </c>
      <c r="F3330" s="20">
        <v>161784.07</v>
      </c>
      <c r="G3330" s="20">
        <f t="shared" si="52"/>
        <v>161784.07</v>
      </c>
    </row>
    <row r="3331" spans="2:7" ht="28.5" outlineLevel="1" x14ac:dyDescent="0.25">
      <c r="B3331" s="91" t="s">
        <v>2397</v>
      </c>
      <c r="C3331" s="94" t="s">
        <v>6641</v>
      </c>
      <c r="D3331" s="90" t="s">
        <v>1523</v>
      </c>
      <c r="E3331" s="123">
        <v>1</v>
      </c>
      <c r="F3331" s="20">
        <v>817966.81</v>
      </c>
      <c r="G3331" s="20">
        <f t="shared" si="52"/>
        <v>817966.81</v>
      </c>
    </row>
    <row r="3332" spans="2:7" ht="28.5" outlineLevel="1" x14ac:dyDescent="0.25">
      <c r="B3332" s="91" t="s">
        <v>2398</v>
      </c>
      <c r="C3332" s="94" t="s">
        <v>6642</v>
      </c>
      <c r="D3332" s="90" t="s">
        <v>1523</v>
      </c>
      <c r="E3332" s="123">
        <v>1</v>
      </c>
      <c r="F3332" s="20">
        <v>283608.84999999998</v>
      </c>
      <c r="G3332" s="20">
        <f t="shared" si="52"/>
        <v>283608.84999999998</v>
      </c>
    </row>
    <row r="3333" spans="2:7" outlineLevel="1" x14ac:dyDescent="0.25">
      <c r="B3333" s="91" t="s">
        <v>2399</v>
      </c>
      <c r="C3333" s="94" t="s">
        <v>6643</v>
      </c>
      <c r="D3333" s="90" t="s">
        <v>1523</v>
      </c>
      <c r="E3333" s="123">
        <v>1</v>
      </c>
      <c r="F3333" s="20">
        <v>12610563.74</v>
      </c>
      <c r="G3333" s="20">
        <f t="shared" si="52"/>
        <v>12610563.74</v>
      </c>
    </row>
    <row r="3334" spans="2:7" outlineLevel="1" x14ac:dyDescent="0.25">
      <c r="B3334" s="91" t="s">
        <v>2400</v>
      </c>
      <c r="C3334" s="94" t="s">
        <v>6644</v>
      </c>
      <c r="D3334" s="93" t="s">
        <v>3288</v>
      </c>
      <c r="E3334" s="123">
        <v>108</v>
      </c>
      <c r="F3334" s="20">
        <v>560.04999999999995</v>
      </c>
      <c r="G3334" s="20">
        <f t="shared" si="52"/>
        <v>60485.4</v>
      </c>
    </row>
    <row r="3335" spans="2:7" outlineLevel="1" x14ac:dyDescent="0.25">
      <c r="B3335" s="91" t="s">
        <v>2401</v>
      </c>
      <c r="C3335" s="94" t="s">
        <v>6645</v>
      </c>
      <c r="D3335" s="93" t="s">
        <v>3288</v>
      </c>
      <c r="E3335" s="123">
        <v>40</v>
      </c>
      <c r="F3335" s="20">
        <v>4920.17</v>
      </c>
      <c r="G3335" s="20">
        <f t="shared" si="52"/>
        <v>196806.8</v>
      </c>
    </row>
    <row r="3336" spans="2:7" outlineLevel="1" x14ac:dyDescent="0.25">
      <c r="B3336" s="91" t="s">
        <v>2402</v>
      </c>
      <c r="C3336" s="94" t="s">
        <v>6646</v>
      </c>
      <c r="D3336" s="90" t="s">
        <v>1523</v>
      </c>
      <c r="E3336" s="123">
        <v>1</v>
      </c>
      <c r="F3336" s="20">
        <v>487175.42</v>
      </c>
      <c r="G3336" s="20">
        <f t="shared" si="52"/>
        <v>487175.42</v>
      </c>
    </row>
    <row r="3337" spans="2:7" ht="28.5" outlineLevel="1" x14ac:dyDescent="0.25">
      <c r="B3337" s="91" t="s">
        <v>2403</v>
      </c>
      <c r="C3337" s="92" t="s">
        <v>6647</v>
      </c>
      <c r="D3337" s="88" t="s">
        <v>1525</v>
      </c>
      <c r="E3337" s="123">
        <v>1</v>
      </c>
      <c r="F3337" s="89">
        <v>2053495.15</v>
      </c>
      <c r="G3337" s="20">
        <f t="shared" si="52"/>
        <v>2053495.15</v>
      </c>
    </row>
    <row r="3338" spans="2:7" outlineLevel="1" x14ac:dyDescent="0.25">
      <c r="B3338" s="91" t="s">
        <v>2404</v>
      </c>
      <c r="C3338" s="103" t="s">
        <v>3042</v>
      </c>
      <c r="D3338" s="88"/>
      <c r="E3338" s="123"/>
      <c r="F3338" s="89"/>
      <c r="G3338" s="20">
        <f t="shared" si="52"/>
        <v>0</v>
      </c>
    </row>
    <row r="3339" spans="2:7" ht="28.5" outlineLevel="1" x14ac:dyDescent="0.25">
      <c r="B3339" s="91" t="s">
        <v>2405</v>
      </c>
      <c r="C3339" s="95" t="s">
        <v>6648</v>
      </c>
      <c r="D3339" s="88" t="s">
        <v>1523</v>
      </c>
      <c r="E3339" s="123">
        <v>1</v>
      </c>
      <c r="F3339" s="20">
        <v>111384718.25</v>
      </c>
      <c r="G3339" s="20">
        <f t="shared" si="52"/>
        <v>111384718.25</v>
      </c>
    </row>
    <row r="3340" spans="2:7" ht="28.5" outlineLevel="1" x14ac:dyDescent="0.25">
      <c r="B3340" s="91" t="s">
        <v>2406</v>
      </c>
      <c r="C3340" s="95" t="s">
        <v>6649</v>
      </c>
      <c r="D3340" s="23" t="s">
        <v>2757</v>
      </c>
      <c r="E3340" s="123">
        <v>78</v>
      </c>
      <c r="F3340" s="20">
        <v>122806.13</v>
      </c>
      <c r="G3340" s="20">
        <f t="shared" si="52"/>
        <v>9578878.1400000006</v>
      </c>
    </row>
    <row r="3341" spans="2:7" ht="28.5" outlineLevel="1" x14ac:dyDescent="0.25">
      <c r="B3341" s="91" t="s">
        <v>2407</v>
      </c>
      <c r="C3341" s="95" t="s">
        <v>6650</v>
      </c>
      <c r="D3341" s="88" t="s">
        <v>1523</v>
      </c>
      <c r="E3341" s="123">
        <v>1</v>
      </c>
      <c r="F3341" s="20">
        <v>957136.74</v>
      </c>
      <c r="G3341" s="20">
        <f t="shared" si="52"/>
        <v>957136.74</v>
      </c>
    </row>
    <row r="3342" spans="2:7" ht="28.5" outlineLevel="1" x14ac:dyDescent="0.25">
      <c r="B3342" s="91" t="s">
        <v>2408</v>
      </c>
      <c r="C3342" s="95" t="s">
        <v>6651</v>
      </c>
      <c r="D3342" s="88" t="s">
        <v>1523</v>
      </c>
      <c r="E3342" s="123">
        <v>1</v>
      </c>
      <c r="F3342" s="20">
        <v>9635718.9100000001</v>
      </c>
      <c r="G3342" s="20">
        <f t="shared" si="52"/>
        <v>9635718.9100000001</v>
      </c>
    </row>
    <row r="3343" spans="2:7" ht="42.75" outlineLevel="1" x14ac:dyDescent="0.25">
      <c r="B3343" s="91" t="s">
        <v>2409</v>
      </c>
      <c r="C3343" s="95" t="s">
        <v>6652</v>
      </c>
      <c r="D3343" s="88" t="s">
        <v>1523</v>
      </c>
      <c r="E3343" s="123">
        <v>1</v>
      </c>
      <c r="F3343" s="20">
        <v>1659542.15</v>
      </c>
      <c r="G3343" s="20">
        <f t="shared" si="52"/>
        <v>1659542.15</v>
      </c>
    </row>
    <row r="3344" spans="2:7" ht="28.5" outlineLevel="1" x14ac:dyDescent="0.25">
      <c r="B3344" s="91" t="s">
        <v>3505</v>
      </c>
      <c r="C3344" s="95" t="s">
        <v>6653</v>
      </c>
      <c r="D3344" s="90" t="s">
        <v>2646</v>
      </c>
      <c r="E3344" s="123">
        <v>1</v>
      </c>
      <c r="F3344" s="20">
        <v>4089369.55</v>
      </c>
      <c r="G3344" s="20">
        <f t="shared" si="52"/>
        <v>4089369.55</v>
      </c>
    </row>
    <row r="3345" spans="2:7" ht="28.5" outlineLevel="1" x14ac:dyDescent="0.25">
      <c r="B3345" s="91" t="s">
        <v>2410</v>
      </c>
      <c r="C3345" s="70" t="s">
        <v>3459</v>
      </c>
      <c r="D3345" s="88"/>
      <c r="E3345" s="123"/>
      <c r="F3345" s="89"/>
      <c r="G3345" s="20">
        <f t="shared" si="52"/>
        <v>0</v>
      </c>
    </row>
    <row r="3346" spans="2:7" ht="28.5" outlineLevel="1" x14ac:dyDescent="0.25">
      <c r="B3346" s="91" t="s">
        <v>2411</v>
      </c>
      <c r="C3346" s="94" t="s">
        <v>6654</v>
      </c>
      <c r="D3346" s="88" t="s">
        <v>1525</v>
      </c>
      <c r="E3346" s="123">
        <v>1</v>
      </c>
      <c r="F3346" s="20">
        <v>22056757.02</v>
      </c>
      <c r="G3346" s="20">
        <f t="shared" si="52"/>
        <v>22056757.02</v>
      </c>
    </row>
    <row r="3347" spans="2:7" ht="28.5" outlineLevel="1" x14ac:dyDescent="0.25">
      <c r="B3347" s="91" t="s">
        <v>2412</v>
      </c>
      <c r="C3347" s="94" t="s">
        <v>6655</v>
      </c>
      <c r="D3347" s="23" t="s">
        <v>2757</v>
      </c>
      <c r="E3347" s="123">
        <v>51</v>
      </c>
      <c r="F3347" s="20">
        <v>288481.84000000003</v>
      </c>
      <c r="G3347" s="20">
        <f t="shared" si="52"/>
        <v>14712573.84</v>
      </c>
    </row>
    <row r="3348" spans="2:7" ht="28.5" outlineLevel="1" x14ac:dyDescent="0.25">
      <c r="B3348" s="91" t="s">
        <v>3504</v>
      </c>
      <c r="C3348" s="94" t="s">
        <v>6656</v>
      </c>
      <c r="D3348" s="88" t="s">
        <v>1525</v>
      </c>
      <c r="E3348" s="123">
        <v>1</v>
      </c>
      <c r="F3348" s="20">
        <v>172508</v>
      </c>
      <c r="G3348" s="20">
        <f t="shared" si="52"/>
        <v>172508</v>
      </c>
    </row>
    <row r="3349" spans="2:7" outlineLevel="1" x14ac:dyDescent="0.25">
      <c r="B3349" s="91" t="s">
        <v>2413</v>
      </c>
      <c r="C3349" s="103" t="s">
        <v>3460</v>
      </c>
      <c r="D3349" s="88"/>
      <c r="E3349" s="123"/>
      <c r="F3349" s="89"/>
      <c r="G3349" s="20">
        <f t="shared" si="52"/>
        <v>0</v>
      </c>
    </row>
    <row r="3350" spans="2:7" ht="28.5" outlineLevel="1" x14ac:dyDescent="0.25">
      <c r="B3350" s="91" t="s">
        <v>2414</v>
      </c>
      <c r="C3350" s="94" t="s">
        <v>3461</v>
      </c>
      <c r="D3350" s="88" t="s">
        <v>769</v>
      </c>
      <c r="E3350" s="123">
        <v>27</v>
      </c>
      <c r="F3350" s="20">
        <v>61337.06</v>
      </c>
      <c r="G3350" s="20">
        <f t="shared" si="52"/>
        <v>1656100.62</v>
      </c>
    </row>
    <row r="3351" spans="2:7" outlineLevel="1" x14ac:dyDescent="0.25">
      <c r="B3351" s="91" t="s">
        <v>2415</v>
      </c>
      <c r="C3351" s="94" t="s">
        <v>3462</v>
      </c>
      <c r="D3351" s="20" t="s">
        <v>2755</v>
      </c>
      <c r="E3351" s="123">
        <v>7.1189999999999998</v>
      </c>
      <c r="F3351" s="20">
        <v>529567.11</v>
      </c>
      <c r="G3351" s="20">
        <f t="shared" si="52"/>
        <v>3769988.26</v>
      </c>
    </row>
    <row r="3352" spans="2:7" ht="28.5" outlineLevel="1" x14ac:dyDescent="0.25">
      <c r="B3352" s="91" t="s">
        <v>2416</v>
      </c>
      <c r="C3352" s="94" t="s">
        <v>3463</v>
      </c>
      <c r="D3352" s="88" t="s">
        <v>769</v>
      </c>
      <c r="E3352" s="123">
        <v>13</v>
      </c>
      <c r="F3352" s="20">
        <v>127894.42</v>
      </c>
      <c r="G3352" s="20">
        <f t="shared" si="52"/>
        <v>1662627.46</v>
      </c>
    </row>
    <row r="3353" spans="2:7" ht="28.5" outlineLevel="1" x14ac:dyDescent="0.25">
      <c r="B3353" s="91" t="s">
        <v>2417</v>
      </c>
      <c r="C3353" s="94" t="s">
        <v>3464</v>
      </c>
      <c r="D3353" s="20" t="s">
        <v>2755</v>
      </c>
      <c r="E3353" s="123">
        <v>5.0810000000000004</v>
      </c>
      <c r="F3353" s="20">
        <v>747192.46</v>
      </c>
      <c r="G3353" s="20">
        <f t="shared" si="52"/>
        <v>3796484.89</v>
      </c>
    </row>
    <row r="3354" spans="2:7" ht="42.75" outlineLevel="1" x14ac:dyDescent="0.25">
      <c r="B3354" s="91" t="s">
        <v>2418</v>
      </c>
      <c r="C3354" s="103" t="s">
        <v>3465</v>
      </c>
      <c r="D3354" s="88"/>
      <c r="E3354" s="123"/>
      <c r="F3354" s="89"/>
      <c r="G3354" s="20">
        <f t="shared" si="52"/>
        <v>0</v>
      </c>
    </row>
    <row r="3355" spans="2:7" ht="28.5" outlineLevel="1" x14ac:dyDescent="0.25">
      <c r="B3355" s="91" t="s">
        <v>2419</v>
      </c>
      <c r="C3355" s="94" t="s">
        <v>6657</v>
      </c>
      <c r="D3355" s="23" t="s">
        <v>3287</v>
      </c>
      <c r="E3355" s="123">
        <v>50</v>
      </c>
      <c r="F3355" s="20">
        <v>29140.1</v>
      </c>
      <c r="G3355" s="20">
        <f t="shared" si="52"/>
        <v>1457005</v>
      </c>
    </row>
    <row r="3356" spans="2:7" ht="28.5" outlineLevel="1" x14ac:dyDescent="0.25">
      <c r="B3356" s="91" t="s">
        <v>2420</v>
      </c>
      <c r="C3356" s="94" t="s">
        <v>6658</v>
      </c>
      <c r="D3356" s="23" t="s">
        <v>3287</v>
      </c>
      <c r="E3356" s="123">
        <v>2</v>
      </c>
      <c r="F3356" s="20">
        <v>322855.99</v>
      </c>
      <c r="G3356" s="20">
        <f t="shared" si="52"/>
        <v>645711.98</v>
      </c>
    </row>
    <row r="3357" spans="2:7" ht="28.5" outlineLevel="1" x14ac:dyDescent="0.25">
      <c r="B3357" s="91" t="s">
        <v>2421</v>
      </c>
      <c r="C3357" s="94" t="s">
        <v>6659</v>
      </c>
      <c r="D3357" s="23" t="s">
        <v>3287</v>
      </c>
      <c r="E3357" s="123">
        <v>4</v>
      </c>
      <c r="F3357" s="20">
        <v>45310.78</v>
      </c>
      <c r="G3357" s="20">
        <f t="shared" si="52"/>
        <v>181243.12</v>
      </c>
    </row>
    <row r="3358" spans="2:7" outlineLevel="1" x14ac:dyDescent="0.25">
      <c r="B3358" s="91" t="s">
        <v>2422</v>
      </c>
      <c r="C3358" s="94" t="s">
        <v>6660</v>
      </c>
      <c r="D3358" s="93" t="s">
        <v>3288</v>
      </c>
      <c r="E3358" s="123">
        <v>528</v>
      </c>
      <c r="F3358" s="20">
        <v>4083.16</v>
      </c>
      <c r="G3358" s="20">
        <f t="shared" si="52"/>
        <v>2155908.48</v>
      </c>
    </row>
    <row r="3359" spans="2:7" outlineLevel="1" x14ac:dyDescent="0.25">
      <c r="B3359" s="91" t="s">
        <v>2423</v>
      </c>
      <c r="C3359" s="94" t="s">
        <v>6661</v>
      </c>
      <c r="D3359" s="23" t="s">
        <v>3287</v>
      </c>
      <c r="E3359" s="123">
        <v>3</v>
      </c>
      <c r="F3359" s="20">
        <v>15652.9</v>
      </c>
      <c r="G3359" s="20">
        <f t="shared" si="52"/>
        <v>46958.7</v>
      </c>
    </row>
    <row r="3360" spans="2:7" ht="28.5" outlineLevel="1" x14ac:dyDescent="0.25">
      <c r="B3360" s="91" t="s">
        <v>2424</v>
      </c>
      <c r="C3360" s="94" t="s">
        <v>6662</v>
      </c>
      <c r="D3360" s="88" t="s">
        <v>1525</v>
      </c>
      <c r="E3360" s="123">
        <v>1</v>
      </c>
      <c r="F3360" s="89">
        <v>4514031.58</v>
      </c>
      <c r="G3360" s="20">
        <f t="shared" si="52"/>
        <v>4514031.58</v>
      </c>
    </row>
    <row r="3361" spans="2:7" outlineLevel="1" x14ac:dyDescent="0.25">
      <c r="B3361" s="91" t="s">
        <v>2425</v>
      </c>
      <c r="C3361" s="103" t="s">
        <v>3466</v>
      </c>
      <c r="D3361" s="88"/>
      <c r="E3361" s="123"/>
      <c r="F3361" s="89"/>
      <c r="G3361" s="20">
        <f t="shared" si="52"/>
        <v>0</v>
      </c>
    </row>
    <row r="3362" spans="2:7" ht="28.5" outlineLevel="1" x14ac:dyDescent="0.25">
      <c r="B3362" s="91" t="s">
        <v>2426</v>
      </c>
      <c r="C3362" s="94" t="s">
        <v>6663</v>
      </c>
      <c r="D3362" s="23" t="s">
        <v>3287</v>
      </c>
      <c r="E3362" s="123">
        <v>3</v>
      </c>
      <c r="F3362" s="20">
        <v>11111.51</v>
      </c>
      <c r="G3362" s="20">
        <f t="shared" si="52"/>
        <v>33334.53</v>
      </c>
    </row>
    <row r="3363" spans="2:7" ht="28.5" outlineLevel="1" x14ac:dyDescent="0.25">
      <c r="B3363" s="91" t="s">
        <v>2427</v>
      </c>
      <c r="C3363" s="94" t="s">
        <v>6664</v>
      </c>
      <c r="D3363" s="23" t="s">
        <v>3287</v>
      </c>
      <c r="E3363" s="123">
        <v>1</v>
      </c>
      <c r="F3363" s="20">
        <v>16953.080000000002</v>
      </c>
      <c r="G3363" s="20">
        <f t="shared" si="52"/>
        <v>16953.080000000002</v>
      </c>
    </row>
    <row r="3364" spans="2:7" ht="28.5" outlineLevel="1" x14ac:dyDescent="0.25">
      <c r="B3364" s="91" t="s">
        <v>2428</v>
      </c>
      <c r="C3364" s="94" t="s">
        <v>6665</v>
      </c>
      <c r="D3364" s="23" t="s">
        <v>3287</v>
      </c>
      <c r="E3364" s="123">
        <v>17</v>
      </c>
      <c r="F3364" s="20">
        <v>18784.23</v>
      </c>
      <c r="G3364" s="20">
        <f t="shared" si="52"/>
        <v>319331.90999999997</v>
      </c>
    </row>
    <row r="3365" spans="2:7" ht="28.5" outlineLevel="1" x14ac:dyDescent="0.25">
      <c r="B3365" s="91" t="s">
        <v>2429</v>
      </c>
      <c r="C3365" s="94" t="s">
        <v>6667</v>
      </c>
      <c r="D3365" s="23" t="s">
        <v>3287</v>
      </c>
      <c r="E3365" s="123">
        <v>9</v>
      </c>
      <c r="F3365" s="20">
        <v>18969.650000000001</v>
      </c>
      <c r="G3365" s="20">
        <f t="shared" si="52"/>
        <v>170726.85</v>
      </c>
    </row>
    <row r="3366" spans="2:7" ht="28.5" outlineLevel="1" x14ac:dyDescent="0.25">
      <c r="B3366" s="91" t="s">
        <v>2430</v>
      </c>
      <c r="C3366" s="94" t="s">
        <v>6666</v>
      </c>
      <c r="D3366" s="23" t="s">
        <v>3287</v>
      </c>
      <c r="E3366" s="123">
        <v>1</v>
      </c>
      <c r="F3366" s="20">
        <v>21222.27</v>
      </c>
      <c r="G3366" s="20">
        <f t="shared" si="52"/>
        <v>21222.27</v>
      </c>
    </row>
    <row r="3367" spans="2:7" ht="28.5" outlineLevel="1" x14ac:dyDescent="0.25">
      <c r="B3367" s="91" t="s">
        <v>2431</v>
      </c>
      <c r="C3367" s="94" t="s">
        <v>6668</v>
      </c>
      <c r="D3367" s="88" t="s">
        <v>1523</v>
      </c>
      <c r="E3367" s="123">
        <v>1</v>
      </c>
      <c r="F3367" s="89">
        <v>5292209.24</v>
      </c>
      <c r="G3367" s="20">
        <f t="shared" si="52"/>
        <v>5292209.24</v>
      </c>
    </row>
    <row r="3368" spans="2:7" ht="28.5" outlineLevel="1" x14ac:dyDescent="0.25">
      <c r="B3368" s="91" t="s">
        <v>2432</v>
      </c>
      <c r="C3368" s="94" t="s">
        <v>6669</v>
      </c>
      <c r="D3368" s="88" t="s">
        <v>1525</v>
      </c>
      <c r="E3368" s="123">
        <v>1</v>
      </c>
      <c r="F3368" s="89">
        <v>604927.06999999995</v>
      </c>
      <c r="G3368" s="20">
        <f t="shared" si="52"/>
        <v>604927.06999999995</v>
      </c>
    </row>
    <row r="3369" spans="2:7" outlineLevel="1" x14ac:dyDescent="0.2">
      <c r="B3369" s="91" t="s">
        <v>462</v>
      </c>
      <c r="C3369" s="70" t="s">
        <v>2751</v>
      </c>
      <c r="D3369" s="88"/>
      <c r="E3369" s="137"/>
      <c r="F3369" s="126"/>
      <c r="G3369" s="20">
        <f t="shared" si="52"/>
        <v>0</v>
      </c>
    </row>
    <row r="3370" spans="2:7" ht="28.5" outlineLevel="1" x14ac:dyDescent="0.25">
      <c r="B3370" s="91" t="s">
        <v>463</v>
      </c>
      <c r="C3370" s="94" t="s">
        <v>6670</v>
      </c>
      <c r="D3370" s="23" t="s">
        <v>3287</v>
      </c>
      <c r="E3370" s="123">
        <v>97201</v>
      </c>
      <c r="F3370" s="20">
        <v>1466.63</v>
      </c>
      <c r="G3370" s="20">
        <f t="shared" si="52"/>
        <v>142557902.63</v>
      </c>
    </row>
    <row r="3371" spans="2:7" ht="28.5" outlineLevel="1" x14ac:dyDescent="0.25">
      <c r="B3371" s="91" t="s">
        <v>464</v>
      </c>
      <c r="C3371" s="94" t="s">
        <v>6671</v>
      </c>
      <c r="D3371" s="102" t="s">
        <v>2340</v>
      </c>
      <c r="E3371" s="123">
        <v>6374</v>
      </c>
      <c r="F3371" s="20">
        <v>381.42</v>
      </c>
      <c r="G3371" s="20">
        <f t="shared" si="52"/>
        <v>2431171.08</v>
      </c>
    </row>
    <row r="3372" spans="2:7" outlineLevel="1" x14ac:dyDescent="0.25">
      <c r="B3372" s="91"/>
      <c r="C3372" s="117" t="s">
        <v>2723</v>
      </c>
      <c r="D3372" s="88"/>
      <c r="E3372" s="123"/>
      <c r="F3372" s="20"/>
      <c r="G3372" s="20">
        <f t="shared" si="52"/>
        <v>0</v>
      </c>
    </row>
    <row r="3373" spans="2:7" ht="42.75" outlineLevel="1" x14ac:dyDescent="0.25">
      <c r="B3373" s="91" t="s">
        <v>465</v>
      </c>
      <c r="C3373" s="94" t="s">
        <v>6672</v>
      </c>
      <c r="D3373" s="102" t="s">
        <v>2340</v>
      </c>
      <c r="E3373" s="123">
        <f>9964</f>
        <v>9964</v>
      </c>
      <c r="F3373" s="20">
        <v>711.14</v>
      </c>
      <c r="G3373" s="20">
        <f t="shared" si="52"/>
        <v>7085798.96</v>
      </c>
    </row>
    <row r="3374" spans="2:7" ht="57" outlineLevel="1" x14ac:dyDescent="0.25">
      <c r="B3374" s="91" t="s">
        <v>466</v>
      </c>
      <c r="C3374" s="94" t="s">
        <v>6673</v>
      </c>
      <c r="D3374" s="102" t="s">
        <v>2340</v>
      </c>
      <c r="E3374" s="123">
        <v>9578</v>
      </c>
      <c r="F3374" s="20">
        <v>590.33000000000004</v>
      </c>
      <c r="G3374" s="20">
        <f t="shared" si="52"/>
        <v>5654180.7400000002</v>
      </c>
    </row>
    <row r="3375" spans="2:7" ht="28.5" outlineLevel="1" x14ac:dyDescent="0.25">
      <c r="B3375" s="91" t="s">
        <v>467</v>
      </c>
      <c r="C3375" s="94" t="s">
        <v>6674</v>
      </c>
      <c r="D3375" s="102" t="s">
        <v>2340</v>
      </c>
      <c r="E3375" s="123">
        <v>9486</v>
      </c>
      <c r="F3375" s="20">
        <v>2183.25</v>
      </c>
      <c r="G3375" s="20">
        <f t="shared" si="52"/>
        <v>20710309.5</v>
      </c>
    </row>
    <row r="3376" spans="2:7" ht="42.75" outlineLevel="1" x14ac:dyDescent="0.25">
      <c r="B3376" s="91" t="s">
        <v>468</v>
      </c>
      <c r="C3376" s="94" t="s">
        <v>6675</v>
      </c>
      <c r="D3376" s="102" t="s">
        <v>2340</v>
      </c>
      <c r="E3376" s="123">
        <v>15982</v>
      </c>
      <c r="F3376" s="20">
        <v>616.01</v>
      </c>
      <c r="G3376" s="20">
        <f t="shared" si="52"/>
        <v>9845071.8200000003</v>
      </c>
    </row>
    <row r="3377" spans="2:7" ht="42.75" outlineLevel="1" x14ac:dyDescent="0.25">
      <c r="B3377" s="91" t="s">
        <v>469</v>
      </c>
      <c r="C3377" s="94" t="s">
        <v>6676</v>
      </c>
      <c r="D3377" s="102" t="s">
        <v>2340</v>
      </c>
      <c r="E3377" s="123">
        <v>14908</v>
      </c>
      <c r="F3377" s="20">
        <v>947.25</v>
      </c>
      <c r="G3377" s="20">
        <f t="shared" si="52"/>
        <v>14121603</v>
      </c>
    </row>
    <row r="3378" spans="2:7" ht="42.75" outlineLevel="1" x14ac:dyDescent="0.25">
      <c r="B3378" s="91" t="s">
        <v>470</v>
      </c>
      <c r="C3378" s="101" t="s">
        <v>6677</v>
      </c>
      <c r="D3378" s="102" t="s">
        <v>2340</v>
      </c>
      <c r="E3378" s="123">
        <v>14344</v>
      </c>
      <c r="F3378" s="20">
        <v>2141.33</v>
      </c>
      <c r="G3378" s="20">
        <f t="shared" si="52"/>
        <v>30715237.52</v>
      </c>
    </row>
    <row r="3379" spans="2:7" ht="42.75" outlineLevel="1" x14ac:dyDescent="0.25">
      <c r="B3379" s="91" t="s">
        <v>471</v>
      </c>
      <c r="C3379" s="101" t="s">
        <v>6678</v>
      </c>
      <c r="D3379" s="102" t="s">
        <v>2340</v>
      </c>
      <c r="E3379" s="123">
        <v>20130</v>
      </c>
      <c r="F3379" s="20">
        <v>971.99</v>
      </c>
      <c r="G3379" s="20">
        <f t="shared" si="52"/>
        <v>19566158.699999999</v>
      </c>
    </row>
    <row r="3380" spans="2:7" ht="42.75" outlineLevel="1" x14ac:dyDescent="0.25">
      <c r="B3380" s="91" t="s">
        <v>472</v>
      </c>
      <c r="C3380" s="94" t="s">
        <v>6679</v>
      </c>
      <c r="D3380" s="102" t="s">
        <v>2340</v>
      </c>
      <c r="E3380" s="123">
        <v>14344</v>
      </c>
      <c r="F3380" s="20">
        <v>645.41</v>
      </c>
      <c r="G3380" s="20">
        <f t="shared" si="52"/>
        <v>9257761.0399999991</v>
      </c>
    </row>
    <row r="3381" spans="2:7" ht="42.75" outlineLevel="1" x14ac:dyDescent="0.25">
      <c r="B3381" s="91" t="s">
        <v>473</v>
      </c>
      <c r="C3381" s="94" t="s">
        <v>6680</v>
      </c>
      <c r="D3381" s="102" t="s">
        <v>2340</v>
      </c>
      <c r="E3381" s="123">
        <v>5786</v>
      </c>
      <c r="F3381" s="20">
        <v>522.39</v>
      </c>
      <c r="G3381" s="20">
        <f t="shared" si="52"/>
        <v>3022548.54</v>
      </c>
    </row>
    <row r="3382" spans="2:7" ht="42.75" outlineLevel="1" x14ac:dyDescent="0.25">
      <c r="B3382" s="91" t="s">
        <v>474</v>
      </c>
      <c r="C3382" s="94" t="s">
        <v>6682</v>
      </c>
      <c r="D3382" s="102" t="s">
        <v>2340</v>
      </c>
      <c r="E3382" s="123">
        <v>5786</v>
      </c>
      <c r="F3382" s="20">
        <v>1187.8</v>
      </c>
      <c r="G3382" s="20">
        <f t="shared" si="52"/>
        <v>6872610.7999999998</v>
      </c>
    </row>
    <row r="3383" spans="2:7" ht="42.75" outlineLevel="1" x14ac:dyDescent="0.25">
      <c r="B3383" s="91" t="s">
        <v>475</v>
      </c>
      <c r="C3383" s="101" t="s">
        <v>6681</v>
      </c>
      <c r="D3383" s="102" t="s">
        <v>2340</v>
      </c>
      <c r="E3383" s="123">
        <v>5786</v>
      </c>
      <c r="F3383" s="20">
        <v>798.92</v>
      </c>
      <c r="G3383" s="20">
        <f t="shared" si="52"/>
        <v>4622551.12</v>
      </c>
    </row>
    <row r="3384" spans="2:7" ht="28.5" outlineLevel="1" x14ac:dyDescent="0.25">
      <c r="B3384" s="91" t="s">
        <v>476</v>
      </c>
      <c r="C3384" s="94" t="s">
        <v>6683</v>
      </c>
      <c r="D3384" s="102" t="s">
        <v>2340</v>
      </c>
      <c r="E3384" s="123">
        <v>5786</v>
      </c>
      <c r="F3384" s="20">
        <v>156.25</v>
      </c>
      <c r="G3384" s="20">
        <f t="shared" si="52"/>
        <v>904062.5</v>
      </c>
    </row>
    <row r="3385" spans="2:7" outlineLevel="1" x14ac:dyDescent="0.25">
      <c r="B3385" s="91" t="s">
        <v>477</v>
      </c>
      <c r="C3385" s="94" t="s">
        <v>6684</v>
      </c>
      <c r="D3385" s="102" t="s">
        <v>2340</v>
      </c>
      <c r="E3385" s="123">
        <v>2301</v>
      </c>
      <c r="F3385" s="20">
        <v>2625.02</v>
      </c>
      <c r="G3385" s="20">
        <f t="shared" ref="G3385:G3448" si="53">E3385*F3385</f>
        <v>6040171.0199999996</v>
      </c>
    </row>
    <row r="3386" spans="2:7" ht="42.75" outlineLevel="1" x14ac:dyDescent="0.25">
      <c r="B3386" s="91" t="s">
        <v>478</v>
      </c>
      <c r="C3386" s="94" t="s">
        <v>6685</v>
      </c>
      <c r="D3386" s="102" t="s">
        <v>2340</v>
      </c>
      <c r="E3386" s="123">
        <v>144</v>
      </c>
      <c r="F3386" s="20">
        <v>994.49</v>
      </c>
      <c r="G3386" s="20">
        <f t="shared" si="53"/>
        <v>143206.56</v>
      </c>
    </row>
    <row r="3387" spans="2:7" ht="42.75" outlineLevel="1" x14ac:dyDescent="0.25">
      <c r="B3387" s="91" t="s">
        <v>479</v>
      </c>
      <c r="C3387" s="94" t="s">
        <v>6686</v>
      </c>
      <c r="D3387" s="102" t="s">
        <v>2340</v>
      </c>
      <c r="E3387" s="123">
        <v>144</v>
      </c>
      <c r="F3387" s="20">
        <v>506.93</v>
      </c>
      <c r="G3387" s="20">
        <f t="shared" si="53"/>
        <v>72997.919999999998</v>
      </c>
    </row>
    <row r="3388" spans="2:7" ht="28.5" outlineLevel="1" x14ac:dyDescent="0.25">
      <c r="B3388" s="91" t="s">
        <v>480</v>
      </c>
      <c r="C3388" s="101" t="s">
        <v>6687</v>
      </c>
      <c r="D3388" s="23" t="s">
        <v>2339</v>
      </c>
      <c r="E3388" s="123">
        <v>3412</v>
      </c>
      <c r="F3388" s="20">
        <v>1101.4100000000001</v>
      </c>
      <c r="G3388" s="20">
        <f t="shared" si="53"/>
        <v>3758010.92</v>
      </c>
    </row>
    <row r="3389" spans="2:7" ht="28.5" outlineLevel="1" x14ac:dyDescent="0.25">
      <c r="B3389" s="91" t="s">
        <v>481</v>
      </c>
      <c r="C3389" s="94" t="s">
        <v>6688</v>
      </c>
      <c r="D3389" s="23" t="s">
        <v>2339</v>
      </c>
      <c r="E3389" s="123">
        <v>654</v>
      </c>
      <c r="F3389" s="20">
        <v>658.55</v>
      </c>
      <c r="G3389" s="20">
        <f t="shared" si="53"/>
        <v>430691.7</v>
      </c>
    </row>
    <row r="3390" spans="2:7" outlineLevel="1" x14ac:dyDescent="0.25">
      <c r="B3390" s="91" t="s">
        <v>482</v>
      </c>
      <c r="C3390" s="94" t="s">
        <v>6689</v>
      </c>
      <c r="D3390" s="93" t="s">
        <v>3288</v>
      </c>
      <c r="E3390" s="123">
        <v>528</v>
      </c>
      <c r="F3390" s="20">
        <v>3410.21</v>
      </c>
      <c r="G3390" s="20">
        <f t="shared" si="53"/>
        <v>1800590.88</v>
      </c>
    </row>
    <row r="3391" spans="2:7" ht="28.5" outlineLevel="1" x14ac:dyDescent="0.25">
      <c r="B3391" s="91" t="s">
        <v>483</v>
      </c>
      <c r="C3391" s="94" t="s">
        <v>6690</v>
      </c>
      <c r="D3391" s="88" t="s">
        <v>769</v>
      </c>
      <c r="E3391" s="123">
        <v>2</v>
      </c>
      <c r="F3391" s="20">
        <v>31665.66</v>
      </c>
      <c r="G3391" s="20">
        <f t="shared" si="53"/>
        <v>63331.32</v>
      </c>
    </row>
    <row r="3392" spans="2:7" ht="28.5" outlineLevel="1" x14ac:dyDescent="0.25">
      <c r="B3392" s="91" t="s">
        <v>484</v>
      </c>
      <c r="C3392" s="94" t="s">
        <v>6691</v>
      </c>
      <c r="D3392" s="88" t="s">
        <v>769</v>
      </c>
      <c r="E3392" s="123">
        <v>2</v>
      </c>
      <c r="F3392" s="20">
        <v>7331.68</v>
      </c>
      <c r="G3392" s="20">
        <f t="shared" si="53"/>
        <v>14663.36</v>
      </c>
    </row>
    <row r="3393" spans="2:7" ht="28.5" outlineLevel="1" x14ac:dyDescent="0.25">
      <c r="B3393" s="91" t="s">
        <v>485</v>
      </c>
      <c r="C3393" s="94" t="s">
        <v>6692</v>
      </c>
      <c r="D3393" s="102" t="s">
        <v>2340</v>
      </c>
      <c r="E3393" s="123">
        <v>5866</v>
      </c>
      <c r="F3393" s="20">
        <v>119.98</v>
      </c>
      <c r="G3393" s="20">
        <f t="shared" si="53"/>
        <v>703802.68</v>
      </c>
    </row>
    <row r="3394" spans="2:7" ht="28.5" outlineLevel="1" x14ac:dyDescent="0.25">
      <c r="B3394" s="91" t="s">
        <v>486</v>
      </c>
      <c r="C3394" s="94" t="s">
        <v>6693</v>
      </c>
      <c r="D3394" s="23" t="s">
        <v>2757</v>
      </c>
      <c r="E3394" s="123">
        <v>6</v>
      </c>
      <c r="F3394" s="20">
        <v>2890.96</v>
      </c>
      <c r="G3394" s="20">
        <f t="shared" si="53"/>
        <v>17345.759999999998</v>
      </c>
    </row>
    <row r="3395" spans="2:7" outlineLevel="1" x14ac:dyDescent="0.25">
      <c r="B3395" s="91" t="s">
        <v>487</v>
      </c>
      <c r="C3395" s="94" t="s">
        <v>6694</v>
      </c>
      <c r="D3395" s="23" t="s">
        <v>2757</v>
      </c>
      <c r="E3395" s="123">
        <v>68</v>
      </c>
      <c r="F3395" s="20">
        <v>12069.09</v>
      </c>
      <c r="G3395" s="20">
        <f t="shared" si="53"/>
        <v>820698.12</v>
      </c>
    </row>
    <row r="3396" spans="2:7" ht="28.5" outlineLevel="1" x14ac:dyDescent="0.25">
      <c r="B3396" s="91" t="s">
        <v>488</v>
      </c>
      <c r="C3396" s="94" t="s">
        <v>6695</v>
      </c>
      <c r="D3396" s="23" t="s">
        <v>3287</v>
      </c>
      <c r="E3396" s="123">
        <v>1072</v>
      </c>
      <c r="F3396" s="20">
        <v>88.35</v>
      </c>
      <c r="G3396" s="20">
        <f t="shared" si="53"/>
        <v>94711.2</v>
      </c>
    </row>
    <row r="3397" spans="2:7" ht="28.5" outlineLevel="1" x14ac:dyDescent="0.25">
      <c r="B3397" s="91" t="s">
        <v>489</v>
      </c>
      <c r="C3397" s="28" t="s">
        <v>6696</v>
      </c>
      <c r="D3397" s="102" t="s">
        <v>2340</v>
      </c>
      <c r="E3397" s="123">
        <v>1059</v>
      </c>
      <c r="F3397" s="20">
        <v>1296.79</v>
      </c>
      <c r="G3397" s="20">
        <f t="shared" si="53"/>
        <v>1373300.61</v>
      </c>
    </row>
    <row r="3398" spans="2:7" ht="28.5" outlineLevel="1" x14ac:dyDescent="0.25">
      <c r="B3398" s="91" t="s">
        <v>490</v>
      </c>
      <c r="C3398" s="94" t="s">
        <v>6697</v>
      </c>
      <c r="D3398" s="102" t="s">
        <v>2340</v>
      </c>
      <c r="E3398" s="123">
        <v>181.4</v>
      </c>
      <c r="F3398" s="20">
        <v>2220.2600000000002</v>
      </c>
      <c r="G3398" s="20">
        <f t="shared" si="53"/>
        <v>402755.16</v>
      </c>
    </row>
    <row r="3399" spans="2:7" ht="28.5" outlineLevel="1" x14ac:dyDescent="0.25">
      <c r="B3399" s="91" t="s">
        <v>491</v>
      </c>
      <c r="C3399" s="94" t="s">
        <v>6698</v>
      </c>
      <c r="D3399" s="102" t="s">
        <v>2340</v>
      </c>
      <c r="E3399" s="123">
        <v>40266</v>
      </c>
      <c r="F3399" s="20">
        <v>57.73</v>
      </c>
      <c r="G3399" s="20">
        <f t="shared" si="53"/>
        <v>2324556.1800000002</v>
      </c>
    </row>
    <row r="3400" spans="2:7" ht="42.75" outlineLevel="1" x14ac:dyDescent="0.25">
      <c r="B3400" s="91" t="s">
        <v>492</v>
      </c>
      <c r="C3400" s="28" t="s">
        <v>6699</v>
      </c>
      <c r="D3400" s="93" t="s">
        <v>3288</v>
      </c>
      <c r="E3400" s="123">
        <v>798</v>
      </c>
      <c r="F3400" s="20">
        <v>4859.68</v>
      </c>
      <c r="G3400" s="20">
        <f t="shared" si="53"/>
        <v>3878024.64</v>
      </c>
    </row>
    <row r="3401" spans="2:7" ht="42.75" outlineLevel="1" x14ac:dyDescent="0.25">
      <c r="B3401" s="91" t="s">
        <v>493</v>
      </c>
      <c r="C3401" s="94" t="s">
        <v>6700</v>
      </c>
      <c r="D3401" s="93" t="s">
        <v>3288</v>
      </c>
      <c r="E3401" s="123">
        <v>120</v>
      </c>
      <c r="F3401" s="20">
        <v>4582.95</v>
      </c>
      <c r="G3401" s="20">
        <f t="shared" si="53"/>
        <v>549954</v>
      </c>
    </row>
    <row r="3402" spans="2:7" outlineLevel="1" x14ac:dyDescent="0.25">
      <c r="B3402" s="91" t="s">
        <v>494</v>
      </c>
      <c r="C3402" s="28" t="s">
        <v>6701</v>
      </c>
      <c r="D3402" s="23" t="s">
        <v>2757</v>
      </c>
      <c r="E3402" s="123">
        <v>12</v>
      </c>
      <c r="F3402" s="20">
        <v>8393.4699999999993</v>
      </c>
      <c r="G3402" s="20">
        <f t="shared" si="53"/>
        <v>100721.64</v>
      </c>
    </row>
    <row r="3403" spans="2:7" outlineLevel="1" x14ac:dyDescent="0.25">
      <c r="B3403" s="91" t="s">
        <v>495</v>
      </c>
      <c r="C3403" s="28" t="s">
        <v>6702</v>
      </c>
      <c r="D3403" s="23" t="s">
        <v>2757</v>
      </c>
      <c r="E3403" s="123">
        <v>14</v>
      </c>
      <c r="F3403" s="20">
        <v>598789.27</v>
      </c>
      <c r="G3403" s="20">
        <f t="shared" si="53"/>
        <v>8383049.7800000003</v>
      </c>
    </row>
    <row r="3404" spans="2:7" ht="28.5" outlineLevel="1" x14ac:dyDescent="0.25">
      <c r="B3404" s="91" t="s">
        <v>496</v>
      </c>
      <c r="C3404" s="94" t="s">
        <v>6703</v>
      </c>
      <c r="D3404" s="23" t="s">
        <v>2757</v>
      </c>
      <c r="E3404" s="123">
        <v>4</v>
      </c>
      <c r="F3404" s="20">
        <v>69632.56</v>
      </c>
      <c r="G3404" s="20">
        <f t="shared" si="53"/>
        <v>278530.24</v>
      </c>
    </row>
    <row r="3405" spans="2:7" ht="28.5" outlineLevel="1" x14ac:dyDescent="0.25">
      <c r="B3405" s="91" t="s">
        <v>497</v>
      </c>
      <c r="C3405" s="94" t="s">
        <v>6704</v>
      </c>
      <c r="D3405" s="23" t="s">
        <v>2339</v>
      </c>
      <c r="E3405" s="123">
        <v>110</v>
      </c>
      <c r="F3405" s="20">
        <v>41124.089999999997</v>
      </c>
      <c r="G3405" s="20">
        <f t="shared" si="53"/>
        <v>4523649.9000000004</v>
      </c>
    </row>
    <row r="3406" spans="2:7" outlineLevel="1" x14ac:dyDescent="0.2">
      <c r="B3406" s="91" t="s">
        <v>457</v>
      </c>
      <c r="C3406" s="103" t="s">
        <v>2730</v>
      </c>
      <c r="D3406" s="88"/>
      <c r="E3406" s="123"/>
      <c r="F3406" s="126"/>
      <c r="G3406" s="20">
        <f t="shared" si="53"/>
        <v>0</v>
      </c>
    </row>
    <row r="3407" spans="2:7" outlineLevel="1" x14ac:dyDescent="0.25">
      <c r="B3407" s="90" t="s">
        <v>2433</v>
      </c>
      <c r="C3407" s="103" t="s">
        <v>3284</v>
      </c>
      <c r="D3407" s="88"/>
      <c r="E3407" s="137"/>
      <c r="F3407" s="88"/>
      <c r="G3407" s="20">
        <f t="shared" si="53"/>
        <v>0</v>
      </c>
    </row>
    <row r="3408" spans="2:7" outlineLevel="1" x14ac:dyDescent="0.25">
      <c r="B3408" s="90" t="s">
        <v>2434</v>
      </c>
      <c r="C3408" s="94" t="s">
        <v>6705</v>
      </c>
      <c r="D3408" s="23" t="s">
        <v>3287</v>
      </c>
      <c r="E3408" s="123">
        <v>674</v>
      </c>
      <c r="F3408" s="20">
        <v>91.29</v>
      </c>
      <c r="G3408" s="20">
        <f t="shared" si="53"/>
        <v>61529.46</v>
      </c>
    </row>
    <row r="3409" spans="2:7" ht="28.5" outlineLevel="1" x14ac:dyDescent="0.25">
      <c r="B3409" s="90" t="s">
        <v>2435</v>
      </c>
      <c r="C3409" s="94" t="s">
        <v>6706</v>
      </c>
      <c r="D3409" s="23" t="s">
        <v>2757</v>
      </c>
      <c r="E3409" s="123">
        <v>23</v>
      </c>
      <c r="F3409" s="20">
        <v>36307.54</v>
      </c>
      <c r="G3409" s="20">
        <f t="shared" si="53"/>
        <v>835073.42</v>
      </c>
    </row>
    <row r="3410" spans="2:7" ht="28.5" outlineLevel="1" x14ac:dyDescent="0.25">
      <c r="B3410" s="179" t="s">
        <v>2436</v>
      </c>
      <c r="C3410" s="94" t="s">
        <v>6707</v>
      </c>
      <c r="D3410" s="93" t="s">
        <v>3288</v>
      </c>
      <c r="E3410" s="123">
        <v>300</v>
      </c>
      <c r="F3410" s="20">
        <v>71.25</v>
      </c>
      <c r="G3410" s="20">
        <f t="shared" si="53"/>
        <v>21375</v>
      </c>
    </row>
    <row r="3411" spans="2:7" ht="28.5" outlineLevel="1" x14ac:dyDescent="0.25">
      <c r="B3411" s="90" t="s">
        <v>3474</v>
      </c>
      <c r="C3411" s="94" t="s">
        <v>6754</v>
      </c>
      <c r="D3411" s="93" t="s">
        <v>3288</v>
      </c>
      <c r="E3411" s="123">
        <v>3496</v>
      </c>
      <c r="F3411" s="20">
        <v>224.72</v>
      </c>
      <c r="G3411" s="20">
        <f t="shared" si="53"/>
        <v>785621.12</v>
      </c>
    </row>
    <row r="3412" spans="2:7" ht="28.5" outlineLevel="1" x14ac:dyDescent="0.25">
      <c r="B3412" s="90" t="s">
        <v>3475</v>
      </c>
      <c r="C3412" s="94" t="s">
        <v>6755</v>
      </c>
      <c r="D3412" s="93" t="s">
        <v>3288</v>
      </c>
      <c r="E3412" s="123">
        <v>3380</v>
      </c>
      <c r="F3412" s="20">
        <v>1539.33</v>
      </c>
      <c r="G3412" s="20">
        <f t="shared" si="53"/>
        <v>5202935.4000000004</v>
      </c>
    </row>
    <row r="3413" spans="2:7" ht="28.5" outlineLevel="1" x14ac:dyDescent="0.25">
      <c r="B3413" s="90" t="s">
        <v>3476</v>
      </c>
      <c r="C3413" s="94" t="s">
        <v>6756</v>
      </c>
      <c r="D3413" s="93" t="s">
        <v>3288</v>
      </c>
      <c r="E3413" s="123">
        <v>300</v>
      </c>
      <c r="F3413" s="20">
        <v>654.87</v>
      </c>
      <c r="G3413" s="20">
        <f t="shared" si="53"/>
        <v>196461</v>
      </c>
    </row>
    <row r="3414" spans="2:7" outlineLevel="1" x14ac:dyDescent="0.25">
      <c r="B3414" s="90" t="s">
        <v>3477</v>
      </c>
      <c r="C3414" s="94" t="s">
        <v>6757</v>
      </c>
      <c r="D3414" s="23" t="s">
        <v>2757</v>
      </c>
      <c r="E3414" s="123">
        <v>88</v>
      </c>
      <c r="F3414" s="20">
        <v>3607.55</v>
      </c>
      <c r="G3414" s="20">
        <f t="shared" si="53"/>
        <v>317464.40000000002</v>
      </c>
    </row>
    <row r="3415" spans="2:7" ht="28.5" outlineLevel="1" x14ac:dyDescent="0.25">
      <c r="B3415" s="90" t="s">
        <v>3478</v>
      </c>
      <c r="C3415" s="94" t="s">
        <v>6758</v>
      </c>
      <c r="D3415" s="93" t="s">
        <v>3288</v>
      </c>
      <c r="E3415" s="123">
        <v>260</v>
      </c>
      <c r="F3415" s="20">
        <v>208.35</v>
      </c>
      <c r="G3415" s="20">
        <f t="shared" si="53"/>
        <v>54171</v>
      </c>
    </row>
    <row r="3416" spans="2:7" ht="28.5" outlineLevel="1" x14ac:dyDescent="0.25">
      <c r="B3416" s="90" t="s">
        <v>3479</v>
      </c>
      <c r="C3416" s="94" t="s">
        <v>6759</v>
      </c>
      <c r="D3416" s="23" t="s">
        <v>2757</v>
      </c>
      <c r="E3416" s="123">
        <v>52</v>
      </c>
      <c r="F3416" s="20">
        <v>169246.7</v>
      </c>
      <c r="G3416" s="20">
        <f t="shared" si="53"/>
        <v>8800828.4000000004</v>
      </c>
    </row>
    <row r="3417" spans="2:7" outlineLevel="1" x14ac:dyDescent="0.25">
      <c r="B3417" s="90" t="s">
        <v>3480</v>
      </c>
      <c r="C3417" s="95" t="s">
        <v>6760</v>
      </c>
      <c r="D3417" s="23" t="s">
        <v>2757</v>
      </c>
      <c r="E3417" s="123">
        <v>20</v>
      </c>
      <c r="F3417" s="20">
        <v>2260650.64</v>
      </c>
      <c r="G3417" s="20">
        <f t="shared" si="53"/>
        <v>45213012.799999997</v>
      </c>
    </row>
    <row r="3418" spans="2:7" ht="28.5" outlineLevel="1" x14ac:dyDescent="0.25">
      <c r="B3418" s="91" t="s">
        <v>3895</v>
      </c>
      <c r="C3418" s="95" t="s">
        <v>6761</v>
      </c>
      <c r="D3418" s="90" t="s">
        <v>2646</v>
      </c>
      <c r="E3418" s="123">
        <v>1</v>
      </c>
      <c r="F3418" s="20">
        <v>297807.90000000002</v>
      </c>
      <c r="G3418" s="20">
        <f t="shared" si="53"/>
        <v>297807.90000000002</v>
      </c>
    </row>
    <row r="3419" spans="2:7" outlineLevel="1" x14ac:dyDescent="0.25">
      <c r="B3419" s="90" t="s">
        <v>3481</v>
      </c>
      <c r="C3419" s="117" t="s">
        <v>1804</v>
      </c>
      <c r="D3419" s="88"/>
      <c r="E3419" s="137"/>
      <c r="F3419" s="88"/>
      <c r="G3419" s="20">
        <f t="shared" si="53"/>
        <v>0</v>
      </c>
    </row>
    <row r="3420" spans="2:7" ht="28.5" outlineLevel="1" x14ac:dyDescent="0.25">
      <c r="B3420" s="90" t="s">
        <v>3482</v>
      </c>
      <c r="C3420" s="94" t="s">
        <v>6762</v>
      </c>
      <c r="D3420" s="23" t="s">
        <v>2757</v>
      </c>
      <c r="E3420" s="123">
        <v>34</v>
      </c>
      <c r="F3420" s="20">
        <v>947.95</v>
      </c>
      <c r="G3420" s="20">
        <f t="shared" si="53"/>
        <v>32230.3</v>
      </c>
    </row>
    <row r="3421" spans="2:7" ht="28.5" outlineLevel="1" x14ac:dyDescent="0.25">
      <c r="B3421" s="90" t="s">
        <v>3483</v>
      </c>
      <c r="C3421" s="94" t="s">
        <v>6763</v>
      </c>
      <c r="D3421" s="23" t="s">
        <v>2757</v>
      </c>
      <c r="E3421" s="123">
        <v>17</v>
      </c>
      <c r="F3421" s="20">
        <v>1731.69</v>
      </c>
      <c r="G3421" s="20">
        <f t="shared" si="53"/>
        <v>29438.73</v>
      </c>
    </row>
    <row r="3422" spans="2:7" ht="28.5" outlineLevel="1" x14ac:dyDescent="0.25">
      <c r="B3422" s="90" t="s">
        <v>3484</v>
      </c>
      <c r="C3422" s="94" t="s">
        <v>6764</v>
      </c>
      <c r="D3422" s="23" t="s">
        <v>2757</v>
      </c>
      <c r="E3422" s="123">
        <v>17</v>
      </c>
      <c r="F3422" s="20">
        <v>2332.19</v>
      </c>
      <c r="G3422" s="20">
        <f t="shared" si="53"/>
        <v>39647.230000000003</v>
      </c>
    </row>
    <row r="3423" spans="2:7" ht="28.5" outlineLevel="1" x14ac:dyDescent="0.25">
      <c r="B3423" s="90" t="s">
        <v>3485</v>
      </c>
      <c r="C3423" s="94" t="s">
        <v>6765</v>
      </c>
      <c r="D3423" s="23" t="s">
        <v>2757</v>
      </c>
      <c r="E3423" s="123">
        <v>7</v>
      </c>
      <c r="F3423" s="20">
        <v>1651.63</v>
      </c>
      <c r="G3423" s="20">
        <f t="shared" si="53"/>
        <v>11561.41</v>
      </c>
    </row>
    <row r="3424" spans="2:7" ht="28.5" outlineLevel="1" x14ac:dyDescent="0.25">
      <c r="B3424" s="90" t="s">
        <v>3486</v>
      </c>
      <c r="C3424" s="94" t="s">
        <v>6766</v>
      </c>
      <c r="D3424" s="93" t="s">
        <v>3288</v>
      </c>
      <c r="E3424" s="123">
        <v>270</v>
      </c>
      <c r="F3424" s="20">
        <v>30.23</v>
      </c>
      <c r="G3424" s="20">
        <f t="shared" si="53"/>
        <v>8162.1</v>
      </c>
    </row>
    <row r="3425" spans="2:7" ht="28.5" outlineLevel="1" x14ac:dyDescent="0.25">
      <c r="B3425" s="90" t="s">
        <v>3487</v>
      </c>
      <c r="C3425" s="94" t="s">
        <v>6767</v>
      </c>
      <c r="D3425" s="93" t="s">
        <v>3288</v>
      </c>
      <c r="E3425" s="123">
        <v>510</v>
      </c>
      <c r="F3425" s="20">
        <v>17.350000000000001</v>
      </c>
      <c r="G3425" s="20">
        <f t="shared" si="53"/>
        <v>8848.5</v>
      </c>
    </row>
    <row r="3426" spans="2:7" ht="28.5" outlineLevel="1" x14ac:dyDescent="0.25">
      <c r="B3426" s="90" t="s">
        <v>3488</v>
      </c>
      <c r="C3426" s="94" t="s">
        <v>6768</v>
      </c>
      <c r="D3426" s="93" t="s">
        <v>3288</v>
      </c>
      <c r="E3426" s="123">
        <v>270</v>
      </c>
      <c r="F3426" s="20">
        <v>17.100000000000001</v>
      </c>
      <c r="G3426" s="20">
        <f t="shared" si="53"/>
        <v>4617</v>
      </c>
    </row>
    <row r="3427" spans="2:7" outlineLevel="1" x14ac:dyDescent="0.25">
      <c r="B3427" s="91" t="s">
        <v>458</v>
      </c>
      <c r="C3427" s="103" t="s">
        <v>1805</v>
      </c>
      <c r="D3427" s="88"/>
      <c r="E3427" s="123"/>
      <c r="F3427" s="106"/>
      <c r="G3427" s="20">
        <f t="shared" si="53"/>
        <v>0</v>
      </c>
    </row>
    <row r="3428" spans="2:7" ht="42.75" outlineLevel="1" x14ac:dyDescent="0.25">
      <c r="B3428" s="91" t="s">
        <v>3489</v>
      </c>
      <c r="C3428" s="94" t="s">
        <v>1806</v>
      </c>
      <c r="D3428" s="88" t="s">
        <v>1523</v>
      </c>
      <c r="E3428" s="123">
        <v>1</v>
      </c>
      <c r="F3428" s="20">
        <v>9397762.0099999998</v>
      </c>
      <c r="G3428" s="20">
        <f t="shared" si="53"/>
        <v>9397762.0099999998</v>
      </c>
    </row>
    <row r="3429" spans="2:7" ht="28.5" outlineLevel="1" x14ac:dyDescent="0.25">
      <c r="B3429" s="91" t="s">
        <v>459</v>
      </c>
      <c r="C3429" s="103" t="s">
        <v>2732</v>
      </c>
      <c r="D3429" s="88"/>
      <c r="E3429" s="123"/>
      <c r="F3429" s="106"/>
      <c r="G3429" s="20">
        <f t="shared" si="53"/>
        <v>0</v>
      </c>
    </row>
    <row r="3430" spans="2:7" outlineLevel="1" x14ac:dyDescent="0.25">
      <c r="B3430" s="91" t="s">
        <v>3490</v>
      </c>
      <c r="C3430" s="103" t="s">
        <v>334</v>
      </c>
      <c r="D3430" s="88" t="s">
        <v>1525</v>
      </c>
      <c r="E3430" s="123">
        <v>1</v>
      </c>
      <c r="F3430" s="20">
        <v>153596601.47</v>
      </c>
      <c r="G3430" s="20">
        <f t="shared" si="53"/>
        <v>153596601.47</v>
      </c>
    </row>
    <row r="3431" spans="2:7" outlineLevel="1" x14ac:dyDescent="0.25">
      <c r="B3431" s="91" t="s">
        <v>3508</v>
      </c>
      <c r="C3431" s="95" t="s">
        <v>3896</v>
      </c>
      <c r="D3431" s="90" t="s">
        <v>2646</v>
      </c>
      <c r="E3431" s="123">
        <v>1</v>
      </c>
      <c r="F3431" s="20">
        <v>2496070.64</v>
      </c>
      <c r="G3431" s="20">
        <f t="shared" si="53"/>
        <v>2496070.64</v>
      </c>
    </row>
    <row r="3432" spans="2:7" outlineLevel="1" x14ac:dyDescent="0.25">
      <c r="B3432" s="91" t="s">
        <v>3491</v>
      </c>
      <c r="C3432" s="103" t="s">
        <v>335</v>
      </c>
      <c r="D3432" s="88" t="s">
        <v>1525</v>
      </c>
      <c r="E3432" s="123">
        <v>1</v>
      </c>
      <c r="F3432" s="20">
        <v>36452660.399999999</v>
      </c>
      <c r="G3432" s="20">
        <f t="shared" si="53"/>
        <v>36452660.399999999</v>
      </c>
    </row>
    <row r="3433" spans="2:7" outlineLevel="1" x14ac:dyDescent="0.25">
      <c r="B3433" s="91" t="s">
        <v>3506</v>
      </c>
      <c r="C3433" s="94" t="s">
        <v>3507</v>
      </c>
      <c r="D3433" s="88" t="s">
        <v>1525</v>
      </c>
      <c r="E3433" s="123">
        <v>1</v>
      </c>
      <c r="F3433" s="20">
        <v>122501.77</v>
      </c>
      <c r="G3433" s="20">
        <f t="shared" si="53"/>
        <v>122501.77</v>
      </c>
    </row>
    <row r="3434" spans="2:7" outlineLevel="1" x14ac:dyDescent="0.25">
      <c r="B3434" s="91" t="s">
        <v>3492</v>
      </c>
      <c r="C3434" s="103" t="s">
        <v>336</v>
      </c>
      <c r="D3434" s="88"/>
      <c r="E3434" s="123"/>
      <c r="F3434" s="20"/>
      <c r="G3434" s="20">
        <f t="shared" si="53"/>
        <v>0</v>
      </c>
    </row>
    <row r="3435" spans="2:7" outlineLevel="1" x14ac:dyDescent="0.25">
      <c r="B3435" s="91" t="s">
        <v>3493</v>
      </c>
      <c r="C3435" s="94" t="s">
        <v>337</v>
      </c>
      <c r="D3435" s="20" t="s">
        <v>2755</v>
      </c>
      <c r="E3435" s="123">
        <v>68.192999999999998</v>
      </c>
      <c r="F3435" s="20">
        <v>137124.23000000001</v>
      </c>
      <c r="G3435" s="20">
        <f t="shared" si="53"/>
        <v>9350912.6199999992</v>
      </c>
    </row>
    <row r="3436" spans="2:7" outlineLevel="1" x14ac:dyDescent="0.25">
      <c r="B3436" s="91" t="s">
        <v>3494</v>
      </c>
      <c r="C3436" s="94" t="s">
        <v>338</v>
      </c>
      <c r="D3436" s="20" t="s">
        <v>2755</v>
      </c>
      <c r="E3436" s="123">
        <v>61.585999999999999</v>
      </c>
      <c r="F3436" s="20">
        <v>139525.75</v>
      </c>
      <c r="G3436" s="20">
        <f t="shared" si="53"/>
        <v>8592832.8399999999</v>
      </c>
    </row>
    <row r="3437" spans="2:7" ht="28.5" outlineLevel="1" x14ac:dyDescent="0.25">
      <c r="B3437" s="91" t="s">
        <v>3495</v>
      </c>
      <c r="C3437" s="103" t="s">
        <v>339</v>
      </c>
      <c r="D3437" s="88" t="s">
        <v>1525</v>
      </c>
      <c r="E3437" s="123">
        <v>1</v>
      </c>
      <c r="F3437" s="20">
        <v>71729528.379999995</v>
      </c>
      <c r="G3437" s="20">
        <f t="shared" si="53"/>
        <v>71729528.379999995</v>
      </c>
    </row>
    <row r="3438" spans="2:7" ht="57" outlineLevel="1" x14ac:dyDescent="0.25">
      <c r="B3438" s="91" t="s">
        <v>3496</v>
      </c>
      <c r="C3438" s="94" t="s">
        <v>340</v>
      </c>
      <c r="D3438" s="20" t="s">
        <v>2755</v>
      </c>
      <c r="E3438" s="123">
        <v>21.9876</v>
      </c>
      <c r="F3438" s="20">
        <v>5940122.0599999996</v>
      </c>
      <c r="G3438" s="20">
        <f t="shared" si="53"/>
        <v>130609027.81</v>
      </c>
    </row>
    <row r="3439" spans="2:7" ht="28.5" outlineLevel="1" x14ac:dyDescent="0.25">
      <c r="B3439" s="91" t="s">
        <v>3509</v>
      </c>
      <c r="C3439" s="94" t="s">
        <v>3511</v>
      </c>
      <c r="D3439" s="90" t="s">
        <v>2646</v>
      </c>
      <c r="E3439" s="123">
        <v>1</v>
      </c>
      <c r="F3439" s="20">
        <v>397313.34</v>
      </c>
      <c r="G3439" s="20">
        <f t="shared" si="53"/>
        <v>397313.34</v>
      </c>
    </row>
    <row r="3440" spans="2:7" ht="57" outlineLevel="1" x14ac:dyDescent="0.25">
      <c r="B3440" s="91" t="s">
        <v>3497</v>
      </c>
      <c r="C3440" s="94" t="s">
        <v>341</v>
      </c>
      <c r="D3440" s="20" t="s">
        <v>2755</v>
      </c>
      <c r="E3440" s="123">
        <v>1683.71</v>
      </c>
      <c r="F3440" s="20">
        <v>24386.61</v>
      </c>
      <c r="G3440" s="20">
        <f t="shared" si="53"/>
        <v>41059979.119999997</v>
      </c>
    </row>
    <row r="3441" spans="1:7" ht="28.5" outlineLevel="1" x14ac:dyDescent="0.25">
      <c r="B3441" s="91" t="s">
        <v>3510</v>
      </c>
      <c r="C3441" s="92" t="s">
        <v>3512</v>
      </c>
      <c r="D3441" s="90" t="s">
        <v>2646</v>
      </c>
      <c r="E3441" s="123">
        <v>1</v>
      </c>
      <c r="F3441" s="20">
        <v>346161.55</v>
      </c>
      <c r="G3441" s="20">
        <f t="shared" si="53"/>
        <v>346161.55</v>
      </c>
    </row>
    <row r="3442" spans="1:7" outlineLevel="1" x14ac:dyDescent="0.25">
      <c r="B3442" s="91" t="s">
        <v>3498</v>
      </c>
      <c r="C3442" s="103" t="s">
        <v>342</v>
      </c>
      <c r="D3442" s="91" t="s">
        <v>1124</v>
      </c>
      <c r="E3442" s="123">
        <v>1396</v>
      </c>
      <c r="F3442" s="20">
        <v>213481.8</v>
      </c>
      <c r="G3442" s="20">
        <f t="shared" si="53"/>
        <v>298020592.80000001</v>
      </c>
    </row>
    <row r="3443" spans="1:7" outlineLevel="1" x14ac:dyDescent="0.25">
      <c r="B3443" s="91" t="s">
        <v>460</v>
      </c>
      <c r="C3443" s="103" t="s">
        <v>343</v>
      </c>
      <c r="D3443" s="88"/>
      <c r="E3443" s="123"/>
      <c r="F3443" s="106"/>
      <c r="G3443" s="20">
        <f t="shared" si="53"/>
        <v>0</v>
      </c>
    </row>
    <row r="3444" spans="1:7" ht="42.75" outlineLevel="1" x14ac:dyDescent="0.25">
      <c r="B3444" s="91" t="s">
        <v>3499</v>
      </c>
      <c r="C3444" s="94" t="s">
        <v>344</v>
      </c>
      <c r="D3444" s="88" t="s">
        <v>1525</v>
      </c>
      <c r="E3444" s="123">
        <v>1</v>
      </c>
      <c r="F3444" s="20">
        <v>10370525.390000001</v>
      </c>
      <c r="G3444" s="20">
        <f t="shared" si="53"/>
        <v>10370525.390000001</v>
      </c>
    </row>
    <row r="3445" spans="1:7" outlineLevel="1" x14ac:dyDescent="0.25">
      <c r="B3445" s="91" t="s">
        <v>3500</v>
      </c>
      <c r="C3445" s="94" t="s">
        <v>345</v>
      </c>
      <c r="D3445" s="88" t="s">
        <v>346</v>
      </c>
      <c r="E3445" s="123">
        <v>2</v>
      </c>
      <c r="F3445" s="20">
        <v>2272162.46</v>
      </c>
      <c r="G3445" s="20">
        <f t="shared" si="53"/>
        <v>4544324.92</v>
      </c>
    </row>
    <row r="3446" spans="1:7" outlineLevel="1" x14ac:dyDescent="0.25">
      <c r="B3446" s="91" t="s">
        <v>461</v>
      </c>
      <c r="C3446" s="70" t="s">
        <v>2752</v>
      </c>
      <c r="D3446" s="88"/>
      <c r="E3446" s="137"/>
      <c r="F3446" s="106"/>
      <c r="G3446" s="20">
        <f t="shared" si="53"/>
        <v>0</v>
      </c>
    </row>
    <row r="3447" spans="1:7" ht="42.75" outlineLevel="1" x14ac:dyDescent="0.25">
      <c r="B3447" s="91" t="s">
        <v>3501</v>
      </c>
      <c r="C3447" s="103" t="s">
        <v>347</v>
      </c>
      <c r="D3447" s="88"/>
      <c r="E3447" s="123"/>
      <c r="F3447" s="20"/>
      <c r="G3447" s="20">
        <f t="shared" si="53"/>
        <v>0</v>
      </c>
    </row>
    <row r="3448" spans="1:7" ht="28.5" outlineLevel="1" x14ac:dyDescent="0.25">
      <c r="B3448" s="91" t="s">
        <v>3502</v>
      </c>
      <c r="C3448" s="94" t="s">
        <v>348</v>
      </c>
      <c r="D3448" s="23" t="s">
        <v>349</v>
      </c>
      <c r="E3448" s="123">
        <v>2</v>
      </c>
      <c r="F3448" s="20">
        <v>1443008.12</v>
      </c>
      <c r="G3448" s="20">
        <f t="shared" si="53"/>
        <v>2886016.24</v>
      </c>
    </row>
    <row r="3449" spans="1:7" ht="28.5" outlineLevel="1" x14ac:dyDescent="0.25">
      <c r="B3449" s="91" t="s">
        <v>3503</v>
      </c>
      <c r="C3449" s="94" t="s">
        <v>350</v>
      </c>
      <c r="D3449" s="23" t="s">
        <v>349</v>
      </c>
      <c r="E3449" s="123">
        <v>2</v>
      </c>
      <c r="F3449" s="20">
        <v>3937556.43</v>
      </c>
      <c r="G3449" s="20">
        <f t="shared" ref="G3449:G3511" si="54">E3449*F3449</f>
        <v>7875112.8600000003</v>
      </c>
    </row>
    <row r="3450" spans="1:7" outlineLevel="1" x14ac:dyDescent="0.25">
      <c r="B3450" s="91"/>
      <c r="C3450" s="94"/>
      <c r="D3450" s="23"/>
      <c r="E3450" s="123"/>
      <c r="F3450" s="20"/>
      <c r="G3450" s="20">
        <f t="shared" si="54"/>
        <v>0</v>
      </c>
    </row>
    <row r="3451" spans="1:7" s="170" customFormat="1" outlineLevel="1" x14ac:dyDescent="0.25">
      <c r="A3451" s="10"/>
      <c r="B3451" s="164"/>
      <c r="C3451" s="165" t="s">
        <v>963</v>
      </c>
      <c r="D3451" s="166"/>
      <c r="E3451" s="163"/>
      <c r="F3451" s="166"/>
      <c r="G3451" s="169">
        <f>SUM(G3291:G3449)</f>
        <v>1553754382.3800001</v>
      </c>
    </row>
    <row r="3452" spans="1:7" s="109" customFormat="1" ht="28.5" outlineLevel="1" x14ac:dyDescent="0.25">
      <c r="A3452" s="108"/>
      <c r="B3452" s="90">
        <v>5</v>
      </c>
      <c r="C3452" s="161" t="s">
        <v>351</v>
      </c>
      <c r="D3452" s="71"/>
      <c r="E3452" s="123"/>
      <c r="F3452" s="95"/>
      <c r="G3452" s="20">
        <f t="shared" si="54"/>
        <v>0</v>
      </c>
    </row>
    <row r="3453" spans="1:7" s="14" customFormat="1" ht="14.25" x14ac:dyDescent="0.25">
      <c r="B3453" s="91" t="s">
        <v>498</v>
      </c>
      <c r="C3453" s="70" t="s">
        <v>2703</v>
      </c>
      <c r="D3453" s="90"/>
      <c r="E3453" s="123"/>
      <c r="F3453" s="105"/>
      <c r="G3453" s="20">
        <f t="shared" si="54"/>
        <v>0</v>
      </c>
    </row>
    <row r="3454" spans="1:7" ht="42.75" x14ac:dyDescent="0.25">
      <c r="B3454" s="90" t="s">
        <v>3513</v>
      </c>
      <c r="C3454" s="71" t="s">
        <v>6769</v>
      </c>
      <c r="D3454" s="20" t="s">
        <v>2755</v>
      </c>
      <c r="E3454" s="123">
        <v>0.47</v>
      </c>
      <c r="F3454" s="20">
        <v>33888.49</v>
      </c>
      <c r="G3454" s="20">
        <f t="shared" si="54"/>
        <v>15927.59</v>
      </c>
    </row>
    <row r="3455" spans="1:7" ht="42.75" outlineLevel="1" x14ac:dyDescent="0.25">
      <c r="B3455" s="90" t="s">
        <v>3514</v>
      </c>
      <c r="C3455" s="71" t="s">
        <v>6770</v>
      </c>
      <c r="D3455" s="20" t="s">
        <v>2755</v>
      </c>
      <c r="E3455" s="123">
        <v>3.4</v>
      </c>
      <c r="F3455" s="20">
        <v>33673.519999999997</v>
      </c>
      <c r="G3455" s="20">
        <f t="shared" si="54"/>
        <v>114489.97</v>
      </c>
    </row>
    <row r="3456" spans="1:7" outlineLevel="1" x14ac:dyDescent="0.25">
      <c r="B3456" s="91" t="s">
        <v>499</v>
      </c>
      <c r="C3456" s="70" t="s">
        <v>2706</v>
      </c>
      <c r="D3456" s="90"/>
      <c r="E3456" s="123"/>
      <c r="F3456" s="105"/>
      <c r="G3456" s="20">
        <f t="shared" si="54"/>
        <v>0</v>
      </c>
    </row>
    <row r="3457" spans="1:7" ht="28.5" outlineLevel="1" x14ac:dyDescent="0.25">
      <c r="B3457" s="90" t="s">
        <v>3515</v>
      </c>
      <c r="C3457" s="92" t="s">
        <v>3933</v>
      </c>
      <c r="D3457" s="23" t="s">
        <v>3287</v>
      </c>
      <c r="E3457" s="123">
        <v>87140</v>
      </c>
      <c r="F3457" s="20">
        <v>243.84</v>
      </c>
      <c r="G3457" s="20">
        <f t="shared" si="54"/>
        <v>21248217.600000001</v>
      </c>
    </row>
    <row r="3458" spans="1:7" ht="28.5" outlineLevel="1" x14ac:dyDescent="0.25">
      <c r="B3458" s="91" t="s">
        <v>500</v>
      </c>
      <c r="C3458" s="70" t="s">
        <v>2713</v>
      </c>
      <c r="D3458" s="90"/>
      <c r="E3458" s="123"/>
      <c r="F3458" s="105"/>
      <c r="G3458" s="20">
        <f t="shared" si="54"/>
        <v>0</v>
      </c>
    </row>
    <row r="3459" spans="1:7" ht="42.75" outlineLevel="1" x14ac:dyDescent="0.25">
      <c r="B3459" s="90" t="s">
        <v>3516</v>
      </c>
      <c r="C3459" s="94" t="s">
        <v>6771</v>
      </c>
      <c r="D3459" s="23" t="s">
        <v>2757</v>
      </c>
      <c r="E3459" s="123">
        <v>4</v>
      </c>
      <c r="F3459" s="20">
        <v>2638.87</v>
      </c>
      <c r="G3459" s="20">
        <f t="shared" si="54"/>
        <v>10555.48</v>
      </c>
    </row>
    <row r="3460" spans="1:7" ht="42.75" outlineLevel="1" x14ac:dyDescent="0.25">
      <c r="B3460" s="90" t="s">
        <v>3517</v>
      </c>
      <c r="C3460" s="92" t="s">
        <v>6772</v>
      </c>
      <c r="D3460" s="102" t="s">
        <v>2340</v>
      </c>
      <c r="E3460" s="123">
        <v>1031</v>
      </c>
      <c r="F3460" s="20">
        <v>445.45</v>
      </c>
      <c r="G3460" s="20">
        <f t="shared" si="54"/>
        <v>459258.95</v>
      </c>
    </row>
    <row r="3461" spans="1:7" ht="42.75" outlineLevel="1" x14ac:dyDescent="0.2">
      <c r="B3461" s="91" t="s">
        <v>502</v>
      </c>
      <c r="C3461" s="94" t="s">
        <v>6773</v>
      </c>
      <c r="D3461" s="23" t="s">
        <v>2754</v>
      </c>
      <c r="E3461" s="123">
        <v>1</v>
      </c>
      <c r="F3461" s="126">
        <v>100958.29</v>
      </c>
      <c r="G3461" s="20">
        <f t="shared" si="54"/>
        <v>100958.29</v>
      </c>
    </row>
    <row r="3462" spans="1:7" ht="42.75" outlineLevel="1" x14ac:dyDescent="0.2">
      <c r="B3462" s="91" t="s">
        <v>501</v>
      </c>
      <c r="C3462" s="103" t="s">
        <v>3292</v>
      </c>
      <c r="D3462" s="90"/>
      <c r="E3462" s="123"/>
      <c r="F3462" s="126"/>
      <c r="G3462" s="20">
        <f t="shared" si="54"/>
        <v>0</v>
      </c>
    </row>
    <row r="3463" spans="1:7" s="84" customFormat="1" ht="28.5" outlineLevel="1" x14ac:dyDescent="0.25">
      <c r="A3463" s="10"/>
      <c r="B3463" s="90" t="s">
        <v>3897</v>
      </c>
      <c r="C3463" s="94" t="s">
        <v>6774</v>
      </c>
      <c r="D3463" s="23" t="s">
        <v>2754</v>
      </c>
      <c r="E3463" s="123">
        <v>1</v>
      </c>
      <c r="F3463" s="20">
        <v>22651125.059999999</v>
      </c>
      <c r="G3463" s="20">
        <f t="shared" si="54"/>
        <v>22651125.059999999</v>
      </c>
    </row>
    <row r="3464" spans="1:7" ht="28.5" outlineLevel="1" x14ac:dyDescent="0.25">
      <c r="B3464" s="90" t="s">
        <v>3898</v>
      </c>
      <c r="C3464" s="94" t="s">
        <v>6775</v>
      </c>
      <c r="D3464" s="23" t="s">
        <v>2754</v>
      </c>
      <c r="E3464" s="123">
        <v>1</v>
      </c>
      <c r="F3464" s="20">
        <v>3088789.78</v>
      </c>
      <c r="G3464" s="20">
        <f t="shared" si="54"/>
        <v>3088789.78</v>
      </c>
    </row>
    <row r="3465" spans="1:7" ht="57" outlineLevel="1" x14ac:dyDescent="0.2">
      <c r="B3465" s="90" t="s">
        <v>174</v>
      </c>
      <c r="C3465" s="103" t="s">
        <v>3315</v>
      </c>
      <c r="D3465" s="90"/>
      <c r="E3465" s="123"/>
      <c r="F3465" s="126"/>
      <c r="G3465" s="20">
        <f t="shared" si="54"/>
        <v>0</v>
      </c>
    </row>
    <row r="3466" spans="1:7" outlineLevel="1" x14ac:dyDescent="0.25">
      <c r="B3466" s="90" t="s">
        <v>3518</v>
      </c>
      <c r="C3466" s="59" t="s">
        <v>362</v>
      </c>
      <c r="D3466" s="102"/>
      <c r="E3466" s="128"/>
      <c r="F3466" s="51"/>
      <c r="G3466" s="20">
        <f t="shared" si="54"/>
        <v>0</v>
      </c>
    </row>
    <row r="3467" spans="1:7" outlineLevel="1" x14ac:dyDescent="0.2">
      <c r="B3467" s="90" t="s">
        <v>3519</v>
      </c>
      <c r="C3467" s="59" t="s">
        <v>352</v>
      </c>
      <c r="D3467" s="102"/>
      <c r="E3467" s="128"/>
      <c r="F3467" s="126"/>
      <c r="G3467" s="20">
        <f t="shared" si="54"/>
        <v>0</v>
      </c>
    </row>
    <row r="3468" spans="1:7" ht="42.75" outlineLevel="1" x14ac:dyDescent="0.25">
      <c r="B3468" s="90" t="s">
        <v>3520</v>
      </c>
      <c r="C3468" s="101" t="s">
        <v>6776</v>
      </c>
      <c r="D3468" s="23" t="s">
        <v>3287</v>
      </c>
      <c r="E3468" s="123">
        <v>151760</v>
      </c>
      <c r="F3468" s="20">
        <v>1034.07</v>
      </c>
      <c r="G3468" s="20">
        <f t="shared" si="54"/>
        <v>156930463.19999999</v>
      </c>
    </row>
    <row r="3469" spans="1:7" ht="28.5" outlineLevel="1" x14ac:dyDescent="0.25">
      <c r="B3469" s="90" t="s">
        <v>3521</v>
      </c>
      <c r="C3469" s="101" t="s">
        <v>6777</v>
      </c>
      <c r="D3469" s="23" t="s">
        <v>3287</v>
      </c>
      <c r="E3469" s="123">
        <v>60</v>
      </c>
      <c r="F3469" s="20">
        <v>157.66999999999999</v>
      </c>
      <c r="G3469" s="20">
        <f t="shared" si="54"/>
        <v>9460.2000000000007</v>
      </c>
    </row>
    <row r="3470" spans="1:7" ht="42.75" outlineLevel="1" x14ac:dyDescent="0.25">
      <c r="B3470" s="90" t="s">
        <v>3522</v>
      </c>
      <c r="C3470" s="101" t="s">
        <v>6778</v>
      </c>
      <c r="D3470" s="102" t="s">
        <v>2340</v>
      </c>
      <c r="E3470" s="123">
        <f>19650+4237</f>
        <v>23887</v>
      </c>
      <c r="F3470" s="20">
        <v>0.9</v>
      </c>
      <c r="G3470" s="20">
        <f t="shared" si="54"/>
        <v>21498.3</v>
      </c>
    </row>
    <row r="3471" spans="1:7" ht="42.75" outlineLevel="1" x14ac:dyDescent="0.25">
      <c r="B3471" s="90" t="s">
        <v>3523</v>
      </c>
      <c r="C3471" s="101" t="s">
        <v>6779</v>
      </c>
      <c r="D3471" s="102" t="s">
        <v>2340</v>
      </c>
      <c r="E3471" s="123">
        <f>25790+4370</f>
        <v>30160</v>
      </c>
      <c r="F3471" s="20">
        <v>294.14</v>
      </c>
      <c r="G3471" s="20">
        <f t="shared" si="54"/>
        <v>8871262.4000000004</v>
      </c>
    </row>
    <row r="3472" spans="1:7" ht="57" outlineLevel="1" x14ac:dyDescent="0.25">
      <c r="B3472" s="90" t="s">
        <v>3524</v>
      </c>
      <c r="C3472" s="101" t="s">
        <v>6780</v>
      </c>
      <c r="D3472" s="102" t="s">
        <v>2340</v>
      </c>
      <c r="E3472" s="123">
        <v>180</v>
      </c>
      <c r="F3472" s="20">
        <v>923.03</v>
      </c>
      <c r="G3472" s="20">
        <f t="shared" si="54"/>
        <v>166145.4</v>
      </c>
    </row>
    <row r="3473" spans="2:7" ht="42.75" outlineLevel="1" x14ac:dyDescent="0.25">
      <c r="B3473" s="90" t="s">
        <v>3525</v>
      </c>
      <c r="C3473" s="101" t="s">
        <v>6781</v>
      </c>
      <c r="D3473" s="102" t="s">
        <v>2340</v>
      </c>
      <c r="E3473" s="123">
        <f>19650+4237</f>
        <v>23887</v>
      </c>
      <c r="F3473" s="20">
        <v>342.54</v>
      </c>
      <c r="G3473" s="20">
        <f t="shared" si="54"/>
        <v>8182252.9800000004</v>
      </c>
    </row>
    <row r="3474" spans="2:7" ht="57" outlineLevel="1" x14ac:dyDescent="0.25">
      <c r="B3474" s="90" t="s">
        <v>3526</v>
      </c>
      <c r="C3474" s="101" t="s">
        <v>6782</v>
      </c>
      <c r="D3474" s="102" t="s">
        <v>2340</v>
      </c>
      <c r="E3474" s="123">
        <f>2473+1334</f>
        <v>3807</v>
      </c>
      <c r="F3474" s="20">
        <v>7512.22</v>
      </c>
      <c r="G3474" s="20">
        <f t="shared" si="54"/>
        <v>28599021.539999999</v>
      </c>
    </row>
    <row r="3475" spans="2:7" outlineLevel="1" x14ac:dyDescent="0.2">
      <c r="B3475" s="90" t="s">
        <v>3527</v>
      </c>
      <c r="C3475" s="59" t="s">
        <v>2723</v>
      </c>
      <c r="D3475" s="102"/>
      <c r="E3475" s="128"/>
      <c r="F3475" s="126"/>
      <c r="G3475" s="20">
        <f t="shared" si="54"/>
        <v>0</v>
      </c>
    </row>
    <row r="3476" spans="2:7" outlineLevel="1" x14ac:dyDescent="0.2">
      <c r="B3476" s="90"/>
      <c r="C3476" s="69" t="s">
        <v>3456</v>
      </c>
      <c r="D3476" s="102"/>
      <c r="E3476" s="128"/>
      <c r="F3476" s="126"/>
      <c r="G3476" s="20">
        <f t="shared" si="54"/>
        <v>0</v>
      </c>
    </row>
    <row r="3477" spans="2:7" ht="42.75" outlineLevel="1" x14ac:dyDescent="0.25">
      <c r="B3477" s="90" t="s">
        <v>3528</v>
      </c>
      <c r="C3477" s="101" t="s">
        <v>6783</v>
      </c>
      <c r="D3477" s="102" t="s">
        <v>2340</v>
      </c>
      <c r="E3477" s="123">
        <v>5749</v>
      </c>
      <c r="F3477" s="20">
        <v>98.96</v>
      </c>
      <c r="G3477" s="20">
        <f t="shared" si="54"/>
        <v>568921.04</v>
      </c>
    </row>
    <row r="3478" spans="2:7" ht="57" outlineLevel="1" x14ac:dyDescent="0.25">
      <c r="B3478" s="90" t="s">
        <v>3529</v>
      </c>
      <c r="C3478" s="101" t="s">
        <v>6784</v>
      </c>
      <c r="D3478" s="102" t="s">
        <v>2340</v>
      </c>
      <c r="E3478" s="123">
        <v>4761</v>
      </c>
      <c r="F3478" s="20">
        <v>604.94000000000005</v>
      </c>
      <c r="G3478" s="20">
        <f t="shared" si="54"/>
        <v>2880119.34</v>
      </c>
    </row>
    <row r="3479" spans="2:7" ht="57" outlineLevel="1" x14ac:dyDescent="0.25">
      <c r="B3479" s="90" t="s">
        <v>3530</v>
      </c>
      <c r="C3479" s="101" t="s">
        <v>6785</v>
      </c>
      <c r="D3479" s="102" t="s">
        <v>2340</v>
      </c>
      <c r="E3479" s="123">
        <v>3591</v>
      </c>
      <c r="F3479" s="20">
        <v>938.48</v>
      </c>
      <c r="G3479" s="20">
        <f t="shared" si="54"/>
        <v>3370081.68</v>
      </c>
    </row>
    <row r="3480" spans="2:7" ht="57" outlineLevel="1" x14ac:dyDescent="0.25">
      <c r="B3480" s="90" t="s">
        <v>3531</v>
      </c>
      <c r="C3480" s="101" t="s">
        <v>6786</v>
      </c>
      <c r="D3480" s="102" t="s">
        <v>2340</v>
      </c>
      <c r="E3480" s="123">
        <v>3411</v>
      </c>
      <c r="F3480" s="20">
        <v>2176.66</v>
      </c>
      <c r="G3480" s="20">
        <f t="shared" si="54"/>
        <v>7424587.2599999998</v>
      </c>
    </row>
    <row r="3481" spans="2:7" ht="57" outlineLevel="1" x14ac:dyDescent="0.25">
      <c r="B3481" s="90" t="s">
        <v>3532</v>
      </c>
      <c r="C3481" s="101" t="s">
        <v>6787</v>
      </c>
      <c r="D3481" s="102" t="s">
        <v>2340</v>
      </c>
      <c r="E3481" s="123">
        <v>3411</v>
      </c>
      <c r="F3481" s="20">
        <v>986.29</v>
      </c>
      <c r="G3481" s="20">
        <f t="shared" si="54"/>
        <v>3364235.19</v>
      </c>
    </row>
    <row r="3482" spans="2:7" ht="57" outlineLevel="1" x14ac:dyDescent="0.25">
      <c r="B3482" s="90" t="s">
        <v>3533</v>
      </c>
      <c r="C3482" s="94" t="s">
        <v>6788</v>
      </c>
      <c r="D3482" s="102" t="s">
        <v>2340</v>
      </c>
      <c r="E3482" s="123">
        <v>3411</v>
      </c>
      <c r="F3482" s="20">
        <v>660.52</v>
      </c>
      <c r="G3482" s="20">
        <f t="shared" si="54"/>
        <v>2253033.7200000002</v>
      </c>
    </row>
    <row r="3483" spans="2:7" ht="28.5" outlineLevel="1" x14ac:dyDescent="0.25">
      <c r="B3483" s="90"/>
      <c r="C3483" s="69" t="s">
        <v>353</v>
      </c>
      <c r="D3483" s="102"/>
      <c r="E3483" s="123"/>
      <c r="F3483" s="20"/>
      <c r="G3483" s="20">
        <f t="shared" si="54"/>
        <v>0</v>
      </c>
    </row>
    <row r="3484" spans="2:7" ht="42.75" outlineLevel="1" x14ac:dyDescent="0.25">
      <c r="B3484" s="90" t="s">
        <v>3534</v>
      </c>
      <c r="C3484" s="101" t="s">
        <v>6789</v>
      </c>
      <c r="D3484" s="102" t="s">
        <v>2340</v>
      </c>
      <c r="E3484" s="123">
        <v>2085</v>
      </c>
      <c r="F3484" s="20">
        <v>98.96</v>
      </c>
      <c r="G3484" s="20">
        <f t="shared" si="54"/>
        <v>206331.6</v>
      </c>
    </row>
    <row r="3485" spans="2:7" ht="57" outlineLevel="1" x14ac:dyDescent="0.25">
      <c r="B3485" s="90" t="s">
        <v>3535</v>
      </c>
      <c r="C3485" s="101" t="s">
        <v>6790</v>
      </c>
      <c r="D3485" s="102" t="s">
        <v>2340</v>
      </c>
      <c r="E3485" s="123">
        <v>1595</v>
      </c>
      <c r="F3485" s="20">
        <v>604.80999999999995</v>
      </c>
      <c r="G3485" s="20">
        <f t="shared" si="54"/>
        <v>964671.95</v>
      </c>
    </row>
    <row r="3486" spans="2:7" ht="57" outlineLevel="1" x14ac:dyDescent="0.25">
      <c r="B3486" s="90" t="s">
        <v>3536</v>
      </c>
      <c r="C3486" s="101" t="s">
        <v>6791</v>
      </c>
      <c r="D3486" s="102" t="s">
        <v>2340</v>
      </c>
      <c r="E3486" s="123">
        <v>1043</v>
      </c>
      <c r="F3486" s="20">
        <v>777.32</v>
      </c>
      <c r="G3486" s="20">
        <f t="shared" si="54"/>
        <v>810744.76</v>
      </c>
    </row>
    <row r="3487" spans="2:7" ht="57" outlineLevel="1" x14ac:dyDescent="0.25">
      <c r="B3487" s="90" t="s">
        <v>3537</v>
      </c>
      <c r="C3487" s="101" t="s">
        <v>6792</v>
      </c>
      <c r="D3487" s="102" t="s">
        <v>2340</v>
      </c>
      <c r="E3487" s="123">
        <v>956</v>
      </c>
      <c r="F3487" s="20">
        <v>1093.8499999999999</v>
      </c>
      <c r="G3487" s="20">
        <f t="shared" si="54"/>
        <v>1045720.6</v>
      </c>
    </row>
    <row r="3488" spans="2:7" ht="57" outlineLevel="1" x14ac:dyDescent="0.25">
      <c r="B3488" s="90" t="s">
        <v>3538</v>
      </c>
      <c r="C3488" s="101" t="s">
        <v>6793</v>
      </c>
      <c r="D3488" s="102" t="s">
        <v>2340</v>
      </c>
      <c r="E3488" s="123">
        <v>956</v>
      </c>
      <c r="F3488" s="20">
        <v>986.41</v>
      </c>
      <c r="G3488" s="20">
        <f t="shared" si="54"/>
        <v>943007.96</v>
      </c>
    </row>
    <row r="3489" spans="2:7" ht="57" outlineLevel="1" x14ac:dyDescent="0.25">
      <c r="B3489" s="90" t="s">
        <v>3539</v>
      </c>
      <c r="C3489" s="101" t="s">
        <v>6794</v>
      </c>
      <c r="D3489" s="102" t="s">
        <v>2340</v>
      </c>
      <c r="E3489" s="123">
        <v>956</v>
      </c>
      <c r="F3489" s="20">
        <v>818.06</v>
      </c>
      <c r="G3489" s="20">
        <f t="shared" si="54"/>
        <v>782065.36</v>
      </c>
    </row>
    <row r="3490" spans="2:7" ht="28.5" outlineLevel="1" x14ac:dyDescent="0.25">
      <c r="B3490" s="90"/>
      <c r="C3490" s="69" t="s">
        <v>354</v>
      </c>
      <c r="D3490" s="102"/>
      <c r="E3490" s="123"/>
      <c r="F3490" s="20"/>
      <c r="G3490" s="20">
        <f t="shared" si="54"/>
        <v>0</v>
      </c>
    </row>
    <row r="3491" spans="2:7" ht="57" outlineLevel="1" x14ac:dyDescent="0.25">
      <c r="B3491" s="90" t="s">
        <v>3540</v>
      </c>
      <c r="C3491" s="101" t="s">
        <v>6807</v>
      </c>
      <c r="D3491" s="23" t="s">
        <v>3287</v>
      </c>
      <c r="E3491" s="123">
        <v>6</v>
      </c>
      <c r="F3491" s="20">
        <v>1300.8900000000001</v>
      </c>
      <c r="G3491" s="20">
        <f t="shared" si="54"/>
        <v>7805.34</v>
      </c>
    </row>
    <row r="3492" spans="2:7" ht="42.75" outlineLevel="1" x14ac:dyDescent="0.25">
      <c r="B3492" s="90" t="s">
        <v>3541</v>
      </c>
      <c r="C3492" s="101" t="s">
        <v>6808</v>
      </c>
      <c r="D3492" s="102" t="s">
        <v>2340</v>
      </c>
      <c r="E3492" s="123">
        <v>247</v>
      </c>
      <c r="F3492" s="20">
        <v>77.78</v>
      </c>
      <c r="G3492" s="20">
        <f t="shared" si="54"/>
        <v>19211.66</v>
      </c>
    </row>
    <row r="3493" spans="2:7" ht="57" outlineLevel="1" x14ac:dyDescent="0.25">
      <c r="B3493" s="90" t="s">
        <v>3542</v>
      </c>
      <c r="C3493" s="101" t="s">
        <v>6809</v>
      </c>
      <c r="D3493" s="91" t="s">
        <v>1124</v>
      </c>
      <c r="E3493" s="123">
        <v>47.42</v>
      </c>
      <c r="F3493" s="20">
        <v>5014.6499999999996</v>
      </c>
      <c r="G3493" s="20">
        <f t="shared" si="54"/>
        <v>237794.7</v>
      </c>
    </row>
    <row r="3494" spans="2:7" ht="42.75" outlineLevel="1" x14ac:dyDescent="0.25">
      <c r="B3494" s="90" t="s">
        <v>3543</v>
      </c>
      <c r="C3494" s="101" t="s">
        <v>6810</v>
      </c>
      <c r="D3494" s="102" t="s">
        <v>2340</v>
      </c>
      <c r="E3494" s="123">
        <v>265</v>
      </c>
      <c r="F3494" s="20">
        <v>40.630000000000003</v>
      </c>
      <c r="G3494" s="20">
        <f t="shared" si="54"/>
        <v>10766.95</v>
      </c>
    </row>
    <row r="3495" spans="2:7" ht="57" outlineLevel="1" x14ac:dyDescent="0.25">
      <c r="B3495" s="90" t="s">
        <v>3544</v>
      </c>
      <c r="C3495" s="101" t="s">
        <v>6811</v>
      </c>
      <c r="D3495" s="102" t="s">
        <v>2340</v>
      </c>
      <c r="E3495" s="123">
        <v>247</v>
      </c>
      <c r="F3495" s="20">
        <v>818.15</v>
      </c>
      <c r="G3495" s="20">
        <f t="shared" si="54"/>
        <v>202083.05</v>
      </c>
    </row>
    <row r="3496" spans="2:7" outlineLevel="1" x14ac:dyDescent="0.25">
      <c r="B3496" s="90"/>
      <c r="C3496" s="69" t="s">
        <v>367</v>
      </c>
      <c r="D3496" s="102"/>
      <c r="E3496" s="123"/>
      <c r="F3496" s="20"/>
      <c r="G3496" s="20">
        <f t="shared" si="54"/>
        <v>0</v>
      </c>
    </row>
    <row r="3497" spans="2:7" ht="42.75" outlineLevel="1" x14ac:dyDescent="0.25">
      <c r="B3497" s="90" t="s">
        <v>3545</v>
      </c>
      <c r="C3497" s="101" t="s">
        <v>6795</v>
      </c>
      <c r="D3497" s="102" t="s">
        <v>2340</v>
      </c>
      <c r="E3497" s="123">
        <v>15198</v>
      </c>
      <c r="F3497" s="20">
        <v>98.96</v>
      </c>
      <c r="G3497" s="20">
        <f t="shared" si="54"/>
        <v>1503994.08</v>
      </c>
    </row>
    <row r="3498" spans="2:7" ht="57" outlineLevel="1" x14ac:dyDescent="0.25">
      <c r="B3498" s="90" t="s">
        <v>3546</v>
      </c>
      <c r="C3498" s="101" t="s">
        <v>6796</v>
      </c>
      <c r="D3498" s="102" t="s">
        <v>2340</v>
      </c>
      <c r="E3498" s="123">
        <v>11661</v>
      </c>
      <c r="F3498" s="20">
        <v>604.85</v>
      </c>
      <c r="G3498" s="20">
        <f t="shared" si="54"/>
        <v>7053155.8499999996</v>
      </c>
    </row>
    <row r="3499" spans="2:7" ht="57" outlineLevel="1" x14ac:dyDescent="0.25">
      <c r="B3499" s="90" t="s">
        <v>3547</v>
      </c>
      <c r="C3499" s="101" t="s">
        <v>6797</v>
      </c>
      <c r="D3499" s="102" t="s">
        <v>2340</v>
      </c>
      <c r="E3499" s="123">
        <v>6884</v>
      </c>
      <c r="F3499" s="20">
        <v>997.07</v>
      </c>
      <c r="G3499" s="20">
        <f t="shared" si="54"/>
        <v>6863829.8799999999</v>
      </c>
    </row>
    <row r="3500" spans="2:7" ht="57" outlineLevel="1" x14ac:dyDescent="0.25">
      <c r="B3500" s="90" t="s">
        <v>3548</v>
      </c>
      <c r="C3500" s="101" t="s">
        <v>6798</v>
      </c>
      <c r="D3500" s="102" t="s">
        <v>2340</v>
      </c>
      <c r="E3500" s="123">
        <v>6217</v>
      </c>
      <c r="F3500" s="20">
        <v>996.86</v>
      </c>
      <c r="G3500" s="20">
        <f t="shared" si="54"/>
        <v>6197478.6200000001</v>
      </c>
    </row>
    <row r="3501" spans="2:7" ht="57" outlineLevel="1" x14ac:dyDescent="0.25">
      <c r="B3501" s="90" t="s">
        <v>3549</v>
      </c>
      <c r="C3501" s="101" t="s">
        <v>6799</v>
      </c>
      <c r="D3501" s="102" t="s">
        <v>2340</v>
      </c>
      <c r="E3501" s="123">
        <v>6217</v>
      </c>
      <c r="F3501" s="20">
        <v>818.1</v>
      </c>
      <c r="G3501" s="20">
        <f t="shared" si="54"/>
        <v>5086127.7</v>
      </c>
    </row>
    <row r="3502" spans="2:7" ht="57" outlineLevel="1" x14ac:dyDescent="0.25">
      <c r="B3502" s="90" t="s">
        <v>3550</v>
      </c>
      <c r="C3502" s="101" t="s">
        <v>6800</v>
      </c>
      <c r="D3502" s="102" t="s">
        <v>2340</v>
      </c>
      <c r="E3502" s="123">
        <v>4568</v>
      </c>
      <c r="F3502" s="20">
        <v>1846.63</v>
      </c>
      <c r="G3502" s="20">
        <f t="shared" si="54"/>
        <v>8435405.8399999999</v>
      </c>
    </row>
    <row r="3503" spans="2:7" ht="28.5" outlineLevel="1" x14ac:dyDescent="0.25">
      <c r="B3503" s="90"/>
      <c r="C3503" s="69" t="s">
        <v>2336</v>
      </c>
      <c r="D3503" s="102"/>
      <c r="E3503" s="123"/>
      <c r="F3503" s="20"/>
      <c r="G3503" s="20">
        <f t="shared" si="54"/>
        <v>0</v>
      </c>
    </row>
    <row r="3504" spans="2:7" ht="42.75" outlineLevel="1" x14ac:dyDescent="0.25">
      <c r="B3504" s="90" t="s">
        <v>3551</v>
      </c>
      <c r="C3504" s="101" t="s">
        <v>6801</v>
      </c>
      <c r="D3504" s="102" t="s">
        <v>2340</v>
      </c>
      <c r="E3504" s="123">
        <v>2740</v>
      </c>
      <c r="F3504" s="20">
        <v>101.43</v>
      </c>
      <c r="G3504" s="20">
        <f t="shared" si="54"/>
        <v>277918.2</v>
      </c>
    </row>
    <row r="3505" spans="2:7" ht="71.25" outlineLevel="1" x14ac:dyDescent="0.25">
      <c r="B3505" s="90" t="s">
        <v>3552</v>
      </c>
      <c r="C3505" s="101" t="s">
        <v>6802</v>
      </c>
      <c r="D3505" s="102" t="s">
        <v>2340</v>
      </c>
      <c r="E3505" s="123">
        <v>2740</v>
      </c>
      <c r="F3505" s="20">
        <v>619.33000000000004</v>
      </c>
      <c r="G3505" s="20">
        <f t="shared" si="54"/>
        <v>1696964.2</v>
      </c>
    </row>
    <row r="3506" spans="2:7" ht="57" outlineLevel="1" x14ac:dyDescent="0.25">
      <c r="B3506" s="90" t="s">
        <v>3553</v>
      </c>
      <c r="C3506" s="101" t="s">
        <v>6803</v>
      </c>
      <c r="D3506" s="102" t="s">
        <v>2340</v>
      </c>
      <c r="E3506" s="123">
        <v>2740</v>
      </c>
      <c r="F3506" s="20">
        <v>944.03</v>
      </c>
      <c r="G3506" s="20">
        <f t="shared" si="54"/>
        <v>2586642.2000000002</v>
      </c>
    </row>
    <row r="3507" spans="2:7" ht="57" outlineLevel="1" x14ac:dyDescent="0.25">
      <c r="B3507" s="90" t="s">
        <v>3554</v>
      </c>
      <c r="C3507" s="101" t="s">
        <v>6804</v>
      </c>
      <c r="D3507" s="102" t="s">
        <v>2340</v>
      </c>
      <c r="E3507" s="123">
        <v>2740</v>
      </c>
      <c r="F3507" s="20">
        <v>2213.5700000000002</v>
      </c>
      <c r="G3507" s="20">
        <f t="shared" si="54"/>
        <v>6065181.7999999998</v>
      </c>
    </row>
    <row r="3508" spans="2:7" ht="57" outlineLevel="1" x14ac:dyDescent="0.25">
      <c r="B3508" s="90" t="s">
        <v>3555</v>
      </c>
      <c r="C3508" s="101" t="s">
        <v>6805</v>
      </c>
      <c r="D3508" s="102" t="s">
        <v>2340</v>
      </c>
      <c r="E3508" s="123">
        <v>2740</v>
      </c>
      <c r="F3508" s="20">
        <v>1005.06</v>
      </c>
      <c r="G3508" s="20">
        <f t="shared" si="54"/>
        <v>2753864.4</v>
      </c>
    </row>
    <row r="3509" spans="2:7" ht="57" outlineLevel="1" x14ac:dyDescent="0.25">
      <c r="B3509" s="90" t="s">
        <v>3556</v>
      </c>
      <c r="C3509" s="94" t="s">
        <v>6806</v>
      </c>
      <c r="D3509" s="102" t="s">
        <v>2340</v>
      </c>
      <c r="E3509" s="123">
        <v>2740</v>
      </c>
      <c r="F3509" s="20">
        <v>668.85</v>
      </c>
      <c r="G3509" s="20">
        <f t="shared" si="54"/>
        <v>1832649</v>
      </c>
    </row>
    <row r="3510" spans="2:7" ht="42.75" outlineLevel="1" x14ac:dyDescent="0.25">
      <c r="B3510" s="90"/>
      <c r="C3510" s="69" t="s">
        <v>355</v>
      </c>
      <c r="D3510" s="102"/>
      <c r="E3510" s="123"/>
      <c r="F3510" s="20"/>
      <c r="G3510" s="20">
        <f t="shared" si="54"/>
        <v>0</v>
      </c>
    </row>
    <row r="3511" spans="2:7" ht="57" outlineLevel="1" x14ac:dyDescent="0.25">
      <c r="B3511" s="90" t="s">
        <v>3557</v>
      </c>
      <c r="C3511" s="101" t="s">
        <v>6812</v>
      </c>
      <c r="D3511" s="102" t="s">
        <v>2340</v>
      </c>
      <c r="E3511" s="123">
        <v>15801</v>
      </c>
      <c r="F3511" s="20">
        <v>98.97</v>
      </c>
      <c r="G3511" s="20">
        <f t="shared" si="54"/>
        <v>1563824.97</v>
      </c>
    </row>
    <row r="3512" spans="2:7" ht="71.25" outlineLevel="1" x14ac:dyDescent="0.25">
      <c r="B3512" s="90" t="s">
        <v>3558</v>
      </c>
      <c r="C3512" s="180" t="s">
        <v>6813</v>
      </c>
      <c r="D3512" s="102" t="s">
        <v>2340</v>
      </c>
      <c r="E3512" s="123">
        <v>12370</v>
      </c>
      <c r="F3512" s="20">
        <v>617.41999999999996</v>
      </c>
      <c r="G3512" s="20">
        <f t="shared" ref="G3512:G3573" si="55">E3512*F3512</f>
        <v>7637485.4000000004</v>
      </c>
    </row>
    <row r="3513" spans="2:7" ht="71.25" outlineLevel="1" x14ac:dyDescent="0.25">
      <c r="B3513" s="90" t="s">
        <v>3559</v>
      </c>
      <c r="C3513" s="180" t="s">
        <v>6814</v>
      </c>
      <c r="D3513" s="102" t="s">
        <v>2340</v>
      </c>
      <c r="E3513" s="123">
        <v>7670</v>
      </c>
      <c r="F3513" s="20">
        <v>791.88</v>
      </c>
      <c r="G3513" s="20">
        <f t="shared" si="55"/>
        <v>6073719.5999999996</v>
      </c>
    </row>
    <row r="3514" spans="2:7" ht="71.25" outlineLevel="1" x14ac:dyDescent="0.25">
      <c r="B3514" s="90" t="s">
        <v>3560</v>
      </c>
      <c r="C3514" s="101" t="s">
        <v>6815</v>
      </c>
      <c r="D3514" s="102" t="s">
        <v>2340</v>
      </c>
      <c r="E3514" s="123">
        <v>6942</v>
      </c>
      <c r="F3514" s="20">
        <v>1112.93</v>
      </c>
      <c r="G3514" s="20">
        <f t="shared" si="55"/>
        <v>7725960.0599999996</v>
      </c>
    </row>
    <row r="3515" spans="2:7" ht="71.25" outlineLevel="1" x14ac:dyDescent="0.25">
      <c r="B3515" s="90" t="s">
        <v>3561</v>
      </c>
      <c r="C3515" s="101" t="s">
        <v>6816</v>
      </c>
      <c r="D3515" s="102" t="s">
        <v>2340</v>
      </c>
      <c r="E3515" s="123">
        <v>6942</v>
      </c>
      <c r="F3515" s="20">
        <v>1005.04</v>
      </c>
      <c r="G3515" s="20">
        <f t="shared" si="55"/>
        <v>6976987.6799999997</v>
      </c>
    </row>
    <row r="3516" spans="2:7" ht="71.25" outlineLevel="1" x14ac:dyDescent="0.25">
      <c r="B3516" s="90" t="s">
        <v>3562</v>
      </c>
      <c r="C3516" s="101" t="s">
        <v>6817</v>
      </c>
      <c r="D3516" s="102" t="s">
        <v>2340</v>
      </c>
      <c r="E3516" s="123">
        <v>6942</v>
      </c>
      <c r="F3516" s="20">
        <v>827.25</v>
      </c>
      <c r="G3516" s="20">
        <f t="shared" si="55"/>
        <v>5742769.5</v>
      </c>
    </row>
    <row r="3517" spans="2:7" ht="28.5" outlineLevel="1" x14ac:dyDescent="0.25">
      <c r="B3517" s="90"/>
      <c r="C3517" s="69" t="s">
        <v>356</v>
      </c>
      <c r="D3517" s="102"/>
      <c r="E3517" s="128"/>
      <c r="F3517" s="20"/>
      <c r="G3517" s="20">
        <f t="shared" si="55"/>
        <v>0</v>
      </c>
    </row>
    <row r="3518" spans="2:7" ht="71.25" outlineLevel="1" x14ac:dyDescent="0.25">
      <c r="B3518" s="90" t="s">
        <v>3563</v>
      </c>
      <c r="C3518" s="101" t="s">
        <v>6818</v>
      </c>
      <c r="D3518" s="23" t="s">
        <v>3287</v>
      </c>
      <c r="E3518" s="123">
        <v>53.2</v>
      </c>
      <c r="F3518" s="20">
        <v>1472.85</v>
      </c>
      <c r="G3518" s="20">
        <f t="shared" si="55"/>
        <v>78355.62</v>
      </c>
    </row>
    <row r="3519" spans="2:7" ht="42.75" outlineLevel="1" x14ac:dyDescent="0.25">
      <c r="B3519" s="90" t="s">
        <v>3564</v>
      </c>
      <c r="C3519" s="101" t="s">
        <v>6819</v>
      </c>
      <c r="D3519" s="102" t="s">
        <v>2340</v>
      </c>
      <c r="E3519" s="123">
        <v>6621</v>
      </c>
      <c r="F3519" s="20">
        <v>90.21</v>
      </c>
      <c r="G3519" s="20">
        <f t="shared" si="55"/>
        <v>597280.41</v>
      </c>
    </row>
    <row r="3520" spans="2:7" ht="57" outlineLevel="1" x14ac:dyDescent="0.25">
      <c r="B3520" s="90" t="s">
        <v>3565</v>
      </c>
      <c r="C3520" s="101" t="s">
        <v>6820</v>
      </c>
      <c r="D3520" s="91" t="s">
        <v>1124</v>
      </c>
      <c r="E3520" s="123">
        <v>1271.23</v>
      </c>
      <c r="F3520" s="20">
        <v>5281.23</v>
      </c>
      <c r="G3520" s="20">
        <f t="shared" si="55"/>
        <v>6713658.0099999998</v>
      </c>
    </row>
    <row r="3521" spans="2:7" ht="42.75" outlineLevel="1" x14ac:dyDescent="0.25">
      <c r="B3521" s="90" t="s">
        <v>3566</v>
      </c>
      <c r="C3521" s="101" t="s">
        <v>6821</v>
      </c>
      <c r="D3521" s="102" t="s">
        <v>2340</v>
      </c>
      <c r="E3521" s="123">
        <v>2367</v>
      </c>
      <c r="F3521" s="20">
        <v>54.88</v>
      </c>
      <c r="G3521" s="20">
        <f t="shared" si="55"/>
        <v>129900.96</v>
      </c>
    </row>
    <row r="3522" spans="2:7" ht="57" outlineLevel="1" x14ac:dyDescent="0.25">
      <c r="B3522" s="90" t="s">
        <v>3567</v>
      </c>
      <c r="C3522" s="101" t="s">
        <v>6822</v>
      </c>
      <c r="D3522" s="102" t="s">
        <v>2340</v>
      </c>
      <c r="E3522" s="123">
        <v>6621</v>
      </c>
      <c r="F3522" s="20">
        <v>827.25</v>
      </c>
      <c r="G3522" s="20">
        <f t="shared" si="55"/>
        <v>5477222.25</v>
      </c>
    </row>
    <row r="3523" spans="2:7" outlineLevel="1" x14ac:dyDescent="0.25">
      <c r="B3523" s="90"/>
      <c r="C3523" s="69" t="s">
        <v>3313</v>
      </c>
      <c r="D3523" s="102"/>
      <c r="E3523" s="123"/>
      <c r="F3523" s="20"/>
      <c r="G3523" s="20">
        <f t="shared" si="55"/>
        <v>0</v>
      </c>
    </row>
    <row r="3524" spans="2:7" ht="28.5" outlineLevel="1" x14ac:dyDescent="0.25">
      <c r="B3524" s="90" t="s">
        <v>3568</v>
      </c>
      <c r="C3524" s="101" t="s">
        <v>6823</v>
      </c>
      <c r="D3524" s="23" t="s">
        <v>3287</v>
      </c>
      <c r="E3524" s="123">
        <f>2130+1930</f>
        <v>4060</v>
      </c>
      <c r="F3524" s="20">
        <v>1527.49</v>
      </c>
      <c r="G3524" s="20">
        <f t="shared" si="55"/>
        <v>6201609.4000000004</v>
      </c>
    </row>
    <row r="3525" spans="2:7" ht="28.5" outlineLevel="1" x14ac:dyDescent="0.25">
      <c r="B3525" s="90" t="s">
        <v>3569</v>
      </c>
      <c r="C3525" s="101" t="s">
        <v>6824</v>
      </c>
      <c r="D3525" s="102" t="s">
        <v>2340</v>
      </c>
      <c r="E3525" s="123">
        <f>4909+7673</f>
        <v>12582</v>
      </c>
      <c r="F3525" s="20">
        <v>415.71</v>
      </c>
      <c r="G3525" s="20">
        <f t="shared" si="55"/>
        <v>5230463.22</v>
      </c>
    </row>
    <row r="3526" spans="2:7" outlineLevel="1" x14ac:dyDescent="0.2">
      <c r="B3526" s="90" t="s">
        <v>3570</v>
      </c>
      <c r="C3526" s="59" t="s">
        <v>357</v>
      </c>
      <c r="D3526" s="102"/>
      <c r="E3526" s="128"/>
      <c r="F3526" s="126"/>
      <c r="G3526" s="20">
        <f t="shared" si="55"/>
        <v>0</v>
      </c>
    </row>
    <row r="3527" spans="2:7" ht="28.5" outlineLevel="1" x14ac:dyDescent="0.25">
      <c r="B3527" s="90" t="s">
        <v>3571</v>
      </c>
      <c r="C3527" s="101" t="s">
        <v>6825</v>
      </c>
      <c r="D3527" s="93" t="s">
        <v>3288</v>
      </c>
      <c r="E3527" s="123">
        <v>1409</v>
      </c>
      <c r="F3527" s="20">
        <v>1184.03</v>
      </c>
      <c r="G3527" s="20">
        <f t="shared" si="55"/>
        <v>1668298.27</v>
      </c>
    </row>
    <row r="3528" spans="2:7" ht="28.5" outlineLevel="1" x14ac:dyDescent="0.25">
      <c r="B3528" s="90" t="s">
        <v>3572</v>
      </c>
      <c r="C3528" s="101" t="s">
        <v>6826</v>
      </c>
      <c r="D3528" s="23" t="s">
        <v>2757</v>
      </c>
      <c r="E3528" s="123">
        <v>4</v>
      </c>
      <c r="F3528" s="20">
        <v>15541.46</v>
      </c>
      <c r="G3528" s="20">
        <f t="shared" si="55"/>
        <v>62165.84</v>
      </c>
    </row>
    <row r="3529" spans="2:7" ht="28.5" outlineLevel="1" x14ac:dyDescent="0.25">
      <c r="B3529" s="90" t="s">
        <v>3573</v>
      </c>
      <c r="C3529" s="101" t="s">
        <v>6827</v>
      </c>
      <c r="D3529" s="23" t="s">
        <v>2757</v>
      </c>
      <c r="E3529" s="123">
        <v>32</v>
      </c>
      <c r="F3529" s="20">
        <v>11579.77</v>
      </c>
      <c r="G3529" s="20">
        <f t="shared" si="55"/>
        <v>370552.64</v>
      </c>
    </row>
    <row r="3530" spans="2:7" ht="28.5" outlineLevel="1" x14ac:dyDescent="0.25">
      <c r="B3530" s="90" t="s">
        <v>3574</v>
      </c>
      <c r="C3530" s="101" t="s">
        <v>6828</v>
      </c>
      <c r="D3530" s="93" t="s">
        <v>3288</v>
      </c>
      <c r="E3530" s="123">
        <v>332</v>
      </c>
      <c r="F3530" s="20">
        <v>5062.1499999999996</v>
      </c>
      <c r="G3530" s="20">
        <f t="shared" si="55"/>
        <v>1680633.8</v>
      </c>
    </row>
    <row r="3531" spans="2:7" ht="28.5" outlineLevel="1" x14ac:dyDescent="0.25">
      <c r="B3531" s="90" t="s">
        <v>3575</v>
      </c>
      <c r="C3531" s="101" t="s">
        <v>6829</v>
      </c>
      <c r="D3531" s="23" t="s">
        <v>2757</v>
      </c>
      <c r="E3531" s="123">
        <v>36</v>
      </c>
      <c r="F3531" s="20">
        <v>24791.54</v>
      </c>
      <c r="G3531" s="20">
        <f t="shared" si="55"/>
        <v>892495.44</v>
      </c>
    </row>
    <row r="3532" spans="2:7" outlineLevel="1" x14ac:dyDescent="0.2">
      <c r="B3532" s="90" t="s">
        <v>3576</v>
      </c>
      <c r="C3532" s="59" t="s">
        <v>358</v>
      </c>
      <c r="D3532" s="102"/>
      <c r="E3532" s="128"/>
      <c r="F3532" s="126"/>
      <c r="G3532" s="20">
        <f t="shared" si="55"/>
        <v>0</v>
      </c>
    </row>
    <row r="3533" spans="2:7" ht="42.75" outlineLevel="1" x14ac:dyDescent="0.25">
      <c r="B3533" s="90" t="s">
        <v>3577</v>
      </c>
      <c r="C3533" s="101" t="s">
        <v>6830</v>
      </c>
      <c r="D3533" s="23" t="s">
        <v>2339</v>
      </c>
      <c r="E3533" s="123">
        <v>119.7</v>
      </c>
      <c r="F3533" s="20">
        <v>111001.04</v>
      </c>
      <c r="G3533" s="20">
        <f t="shared" si="55"/>
        <v>13286824.49</v>
      </c>
    </row>
    <row r="3534" spans="2:7" outlineLevel="1" x14ac:dyDescent="0.2">
      <c r="B3534" s="90" t="s">
        <v>3578</v>
      </c>
      <c r="C3534" s="59" t="s">
        <v>359</v>
      </c>
      <c r="D3534" s="102"/>
      <c r="E3534" s="128"/>
      <c r="F3534" s="126"/>
      <c r="G3534" s="20">
        <f t="shared" si="55"/>
        <v>0</v>
      </c>
    </row>
    <row r="3535" spans="2:7" ht="28.5" outlineLevel="1" x14ac:dyDescent="0.25">
      <c r="B3535" s="90" t="s">
        <v>3579</v>
      </c>
      <c r="C3535" s="101" t="s">
        <v>6831</v>
      </c>
      <c r="D3535" s="23" t="s">
        <v>2757</v>
      </c>
      <c r="E3535" s="123">
        <v>113</v>
      </c>
      <c r="F3535" s="20">
        <v>20773.34</v>
      </c>
      <c r="G3535" s="20">
        <f t="shared" si="55"/>
        <v>2347387.42</v>
      </c>
    </row>
    <row r="3536" spans="2:7" ht="42.75" outlineLevel="1" x14ac:dyDescent="0.25">
      <c r="B3536" s="90" t="s">
        <v>3580</v>
      </c>
      <c r="C3536" s="101" t="s">
        <v>6832</v>
      </c>
      <c r="D3536" s="102" t="s">
        <v>2340</v>
      </c>
      <c r="E3536" s="123">
        <v>365.64</v>
      </c>
      <c r="F3536" s="20">
        <v>228.12</v>
      </c>
      <c r="G3536" s="20">
        <f t="shared" si="55"/>
        <v>83409.8</v>
      </c>
    </row>
    <row r="3537" spans="2:7" ht="42.75" outlineLevel="1" x14ac:dyDescent="0.25">
      <c r="B3537" s="90" t="s">
        <v>3581</v>
      </c>
      <c r="C3537" s="101" t="s">
        <v>6833</v>
      </c>
      <c r="D3537" s="23" t="s">
        <v>3287</v>
      </c>
      <c r="E3537" s="123">
        <v>1545</v>
      </c>
      <c r="F3537" s="20">
        <v>478.55</v>
      </c>
      <c r="G3537" s="20">
        <f t="shared" si="55"/>
        <v>739359.75</v>
      </c>
    </row>
    <row r="3538" spans="2:7" ht="42.75" outlineLevel="1" x14ac:dyDescent="0.25">
      <c r="B3538" s="90" t="s">
        <v>3582</v>
      </c>
      <c r="C3538" s="101" t="s">
        <v>6834</v>
      </c>
      <c r="D3538" s="102" t="s">
        <v>2340</v>
      </c>
      <c r="E3538" s="123">
        <v>1523.4</v>
      </c>
      <c r="F3538" s="20">
        <v>1310.05</v>
      </c>
      <c r="G3538" s="20">
        <f t="shared" si="55"/>
        <v>1995730.17</v>
      </c>
    </row>
    <row r="3539" spans="2:7" ht="42.75" outlineLevel="1" x14ac:dyDescent="0.25">
      <c r="B3539" s="90" t="s">
        <v>3583</v>
      </c>
      <c r="C3539" s="101" t="s">
        <v>6835</v>
      </c>
      <c r="D3539" s="102" t="s">
        <v>2340</v>
      </c>
      <c r="E3539" s="123">
        <v>322.75</v>
      </c>
      <c r="F3539" s="20">
        <v>1282.92</v>
      </c>
      <c r="G3539" s="20">
        <f t="shared" si="55"/>
        <v>414062.43</v>
      </c>
    </row>
    <row r="3540" spans="2:7" ht="28.5" outlineLevel="1" x14ac:dyDescent="0.25">
      <c r="B3540" s="90" t="s">
        <v>3584</v>
      </c>
      <c r="C3540" s="101" t="s">
        <v>6836</v>
      </c>
      <c r="D3540" s="23" t="s">
        <v>2757</v>
      </c>
      <c r="E3540" s="123">
        <v>3</v>
      </c>
      <c r="F3540" s="20">
        <v>11380.7</v>
      </c>
      <c r="G3540" s="20">
        <f t="shared" si="55"/>
        <v>34142.1</v>
      </c>
    </row>
    <row r="3541" spans="2:7" ht="42.75" outlineLevel="1" x14ac:dyDescent="0.25">
      <c r="B3541" s="90" t="s">
        <v>3585</v>
      </c>
      <c r="C3541" s="101" t="s">
        <v>6837</v>
      </c>
      <c r="D3541" s="23" t="s">
        <v>2757</v>
      </c>
      <c r="E3541" s="123">
        <v>2</v>
      </c>
      <c r="F3541" s="20">
        <v>2396762.0299999998</v>
      </c>
      <c r="G3541" s="20">
        <f t="shared" si="55"/>
        <v>4793524.0599999996</v>
      </c>
    </row>
    <row r="3542" spans="2:7" ht="57" outlineLevel="1" x14ac:dyDescent="0.25">
      <c r="B3542" s="90" t="s">
        <v>3586</v>
      </c>
      <c r="C3542" s="101" t="s">
        <v>6838</v>
      </c>
      <c r="D3542" s="93" t="s">
        <v>3288</v>
      </c>
      <c r="E3542" s="123">
        <f>1751+5.63</f>
        <v>1756.63</v>
      </c>
      <c r="F3542" s="20">
        <v>4987.28</v>
      </c>
      <c r="G3542" s="20">
        <f t="shared" si="55"/>
        <v>8760805.6699999999</v>
      </c>
    </row>
    <row r="3543" spans="2:7" ht="57" outlineLevel="1" x14ac:dyDescent="0.25">
      <c r="B3543" s="90" t="s">
        <v>3587</v>
      </c>
      <c r="C3543" s="101" t="s">
        <v>6839</v>
      </c>
      <c r="D3543" s="93" t="s">
        <v>3288</v>
      </c>
      <c r="E3543" s="123">
        <f>1897+11.85</f>
        <v>1908.85</v>
      </c>
      <c r="F3543" s="20">
        <v>6452.83</v>
      </c>
      <c r="G3543" s="20">
        <f t="shared" si="55"/>
        <v>12317484.550000001</v>
      </c>
    </row>
    <row r="3544" spans="2:7" ht="57" outlineLevel="1" x14ac:dyDescent="0.25">
      <c r="B3544" s="90" t="s">
        <v>3588</v>
      </c>
      <c r="C3544" s="101" t="s">
        <v>6840</v>
      </c>
      <c r="D3544" s="93" t="s">
        <v>3288</v>
      </c>
      <c r="E3544" s="123">
        <f>1099+5.44+1</f>
        <v>1105.44</v>
      </c>
      <c r="F3544" s="20">
        <v>7056.49</v>
      </c>
      <c r="G3544" s="20">
        <f t="shared" si="55"/>
        <v>7800526.3099999996</v>
      </c>
    </row>
    <row r="3545" spans="2:7" ht="57" outlineLevel="1" x14ac:dyDescent="0.25">
      <c r="B3545" s="90" t="s">
        <v>3589</v>
      </c>
      <c r="C3545" s="101" t="s">
        <v>6841</v>
      </c>
      <c r="D3545" s="93" t="s">
        <v>3288</v>
      </c>
      <c r="E3545" s="123">
        <v>78</v>
      </c>
      <c r="F3545" s="20">
        <v>5339.36</v>
      </c>
      <c r="G3545" s="20">
        <f t="shared" si="55"/>
        <v>416470.08</v>
      </c>
    </row>
    <row r="3546" spans="2:7" ht="71.25" outlineLevel="1" x14ac:dyDescent="0.25">
      <c r="B3546" s="90" t="s">
        <v>3590</v>
      </c>
      <c r="C3546" s="101" t="s">
        <v>6842</v>
      </c>
      <c r="D3546" s="93" t="s">
        <v>3288</v>
      </c>
      <c r="E3546" s="123">
        <v>132</v>
      </c>
      <c r="F3546" s="20">
        <v>6404.89</v>
      </c>
      <c r="G3546" s="20">
        <f t="shared" si="55"/>
        <v>845445.48</v>
      </c>
    </row>
    <row r="3547" spans="2:7" ht="71.25" outlineLevel="1" x14ac:dyDescent="0.25">
      <c r="B3547" s="90" t="s">
        <v>3591</v>
      </c>
      <c r="C3547" s="101" t="s">
        <v>6843</v>
      </c>
      <c r="D3547" s="93" t="s">
        <v>3288</v>
      </c>
      <c r="E3547" s="123">
        <v>63</v>
      </c>
      <c r="F3547" s="20">
        <v>7242.76</v>
      </c>
      <c r="G3547" s="20">
        <f t="shared" si="55"/>
        <v>456293.88</v>
      </c>
    </row>
    <row r="3548" spans="2:7" ht="28.5" outlineLevel="1" x14ac:dyDescent="0.25">
      <c r="B3548" s="90" t="s">
        <v>3592</v>
      </c>
      <c r="C3548" s="101" t="s">
        <v>6844</v>
      </c>
      <c r="D3548" s="23" t="s">
        <v>2339</v>
      </c>
      <c r="E3548" s="123">
        <v>3232</v>
      </c>
      <c r="F3548" s="20">
        <v>4206.8599999999997</v>
      </c>
      <c r="G3548" s="20">
        <f t="shared" si="55"/>
        <v>13596571.52</v>
      </c>
    </row>
    <row r="3549" spans="2:7" ht="28.5" outlineLevel="1" x14ac:dyDescent="0.25">
      <c r="B3549" s="90" t="s">
        <v>3593</v>
      </c>
      <c r="C3549" s="101" t="s">
        <v>6845</v>
      </c>
      <c r="D3549" s="23" t="s">
        <v>2757</v>
      </c>
      <c r="E3549" s="123">
        <v>341</v>
      </c>
      <c r="F3549" s="20">
        <v>406.4</v>
      </c>
      <c r="G3549" s="20">
        <f t="shared" si="55"/>
        <v>138582.39999999999</v>
      </c>
    </row>
    <row r="3550" spans="2:7" ht="28.5" outlineLevel="1" x14ac:dyDescent="0.2">
      <c r="B3550" s="151" t="s">
        <v>504</v>
      </c>
      <c r="C3550" s="103" t="s">
        <v>959</v>
      </c>
      <c r="D3550" s="90"/>
      <c r="E3550" s="123"/>
      <c r="F3550" s="126"/>
      <c r="G3550" s="20">
        <f t="shared" si="55"/>
        <v>0</v>
      </c>
    </row>
    <row r="3551" spans="2:7" ht="28.5" outlineLevel="1" x14ac:dyDescent="0.25">
      <c r="B3551" s="90" t="s">
        <v>3002</v>
      </c>
      <c r="C3551" s="94" t="s">
        <v>6846</v>
      </c>
      <c r="D3551" s="23" t="s">
        <v>3287</v>
      </c>
      <c r="E3551" s="123">
        <v>294.89999999999998</v>
      </c>
      <c r="F3551" s="20">
        <v>93.42</v>
      </c>
      <c r="G3551" s="20">
        <f t="shared" si="55"/>
        <v>27549.56</v>
      </c>
    </row>
    <row r="3552" spans="2:7" ht="42.75" outlineLevel="1" x14ac:dyDescent="0.25">
      <c r="B3552" s="90" t="s">
        <v>3003</v>
      </c>
      <c r="C3552" s="94" t="s">
        <v>6847</v>
      </c>
      <c r="D3552" s="93" t="s">
        <v>3288</v>
      </c>
      <c r="E3552" s="123">
        <v>172</v>
      </c>
      <c r="F3552" s="20">
        <v>204.14</v>
      </c>
      <c r="G3552" s="20">
        <f t="shared" si="55"/>
        <v>35112.080000000002</v>
      </c>
    </row>
    <row r="3553" spans="2:7" ht="28.5" outlineLevel="1" x14ac:dyDescent="0.25">
      <c r="B3553" s="90" t="s">
        <v>3004</v>
      </c>
      <c r="C3553" s="94" t="s">
        <v>6848</v>
      </c>
      <c r="D3553" s="23" t="s">
        <v>2757</v>
      </c>
      <c r="E3553" s="123">
        <v>76</v>
      </c>
      <c r="F3553" s="20">
        <v>14973.4</v>
      </c>
      <c r="G3553" s="20">
        <f t="shared" si="55"/>
        <v>1137978.3999999999</v>
      </c>
    </row>
    <row r="3554" spans="2:7" ht="28.5" outlineLevel="1" x14ac:dyDescent="0.25">
      <c r="B3554" s="90" t="s">
        <v>3005</v>
      </c>
      <c r="C3554" s="94" t="s">
        <v>6849</v>
      </c>
      <c r="D3554" s="23" t="s">
        <v>2757</v>
      </c>
      <c r="E3554" s="123">
        <v>6</v>
      </c>
      <c r="F3554" s="20">
        <v>7344.39</v>
      </c>
      <c r="G3554" s="20">
        <f t="shared" si="55"/>
        <v>44066.34</v>
      </c>
    </row>
    <row r="3555" spans="2:7" ht="28.5" outlineLevel="1" x14ac:dyDescent="0.25">
      <c r="B3555" s="90" t="s">
        <v>3006</v>
      </c>
      <c r="C3555" s="94" t="s">
        <v>6850</v>
      </c>
      <c r="D3555" s="23" t="s">
        <v>2757</v>
      </c>
      <c r="E3555" s="123">
        <v>32</v>
      </c>
      <c r="F3555" s="20">
        <v>59153.72</v>
      </c>
      <c r="G3555" s="20">
        <f t="shared" si="55"/>
        <v>1892919.04</v>
      </c>
    </row>
    <row r="3556" spans="2:7" ht="28.5" outlineLevel="1" x14ac:dyDescent="0.25">
      <c r="B3556" s="90" t="s">
        <v>3007</v>
      </c>
      <c r="C3556" s="94" t="s">
        <v>6851</v>
      </c>
      <c r="D3556" s="23" t="s">
        <v>2757</v>
      </c>
      <c r="E3556" s="123">
        <v>108</v>
      </c>
      <c r="F3556" s="20">
        <v>50218.3</v>
      </c>
      <c r="G3556" s="20">
        <f t="shared" si="55"/>
        <v>5423576.4000000004</v>
      </c>
    </row>
    <row r="3557" spans="2:7" ht="28.5" outlineLevel="1" x14ac:dyDescent="0.25">
      <c r="B3557" s="90" t="s">
        <v>3008</v>
      </c>
      <c r="C3557" s="94" t="s">
        <v>6852</v>
      </c>
      <c r="D3557" s="23" t="s">
        <v>2757</v>
      </c>
      <c r="E3557" s="123">
        <v>6</v>
      </c>
      <c r="F3557" s="20">
        <v>16276.06</v>
      </c>
      <c r="G3557" s="20">
        <f t="shared" si="55"/>
        <v>97656.36</v>
      </c>
    </row>
    <row r="3558" spans="2:7" ht="28.5" outlineLevel="1" x14ac:dyDescent="0.25">
      <c r="B3558" s="90" t="s">
        <v>3009</v>
      </c>
      <c r="C3558" s="94" t="s">
        <v>6853</v>
      </c>
      <c r="D3558" s="23" t="s">
        <v>2757</v>
      </c>
      <c r="E3558" s="123">
        <v>1</v>
      </c>
      <c r="F3558" s="20">
        <v>3769.22</v>
      </c>
      <c r="G3558" s="20">
        <f t="shared" si="55"/>
        <v>3769.22</v>
      </c>
    </row>
    <row r="3559" spans="2:7" ht="28.5" outlineLevel="1" x14ac:dyDescent="0.25">
      <c r="B3559" s="90" t="s">
        <v>3010</v>
      </c>
      <c r="C3559" s="94" t="s">
        <v>6854</v>
      </c>
      <c r="D3559" s="93" t="s">
        <v>3288</v>
      </c>
      <c r="E3559" s="123">
        <v>4115</v>
      </c>
      <c r="F3559" s="20">
        <v>1643.2</v>
      </c>
      <c r="G3559" s="20">
        <f t="shared" si="55"/>
        <v>6761768</v>
      </c>
    </row>
    <row r="3560" spans="2:7" ht="28.5" outlineLevel="1" x14ac:dyDescent="0.25">
      <c r="B3560" s="90" t="s">
        <v>3011</v>
      </c>
      <c r="C3560" s="94" t="s">
        <v>6855</v>
      </c>
      <c r="D3560" s="93" t="s">
        <v>3288</v>
      </c>
      <c r="E3560" s="123">
        <v>18</v>
      </c>
      <c r="F3560" s="20">
        <v>453.7</v>
      </c>
      <c r="G3560" s="20">
        <f t="shared" si="55"/>
        <v>8166.6</v>
      </c>
    </row>
    <row r="3561" spans="2:7" ht="28.5" outlineLevel="1" x14ac:dyDescent="0.25">
      <c r="B3561" s="90" t="s">
        <v>3012</v>
      </c>
      <c r="C3561" s="94" t="s">
        <v>6856</v>
      </c>
      <c r="D3561" s="93" t="s">
        <v>3288</v>
      </c>
      <c r="E3561" s="123">
        <v>1692</v>
      </c>
      <c r="F3561" s="20">
        <v>79.06</v>
      </c>
      <c r="G3561" s="20">
        <f t="shared" si="55"/>
        <v>133769.51999999999</v>
      </c>
    </row>
    <row r="3562" spans="2:7" ht="28.5" outlineLevel="1" x14ac:dyDescent="0.25">
      <c r="B3562" s="90" t="s">
        <v>3013</v>
      </c>
      <c r="C3562" s="94" t="s">
        <v>959</v>
      </c>
      <c r="D3562" s="23" t="s">
        <v>2757</v>
      </c>
      <c r="E3562" s="123">
        <v>10</v>
      </c>
      <c r="F3562" s="20">
        <v>5977.15</v>
      </c>
      <c r="G3562" s="20">
        <f t="shared" si="55"/>
        <v>59771.5</v>
      </c>
    </row>
    <row r="3563" spans="2:7" ht="28.5" outlineLevel="1" x14ac:dyDescent="0.25">
      <c r="B3563" s="90" t="s">
        <v>3014</v>
      </c>
      <c r="C3563" s="94" t="s">
        <v>6857</v>
      </c>
      <c r="D3563" s="23" t="s">
        <v>2757</v>
      </c>
      <c r="E3563" s="123">
        <v>117</v>
      </c>
      <c r="F3563" s="20">
        <v>892.37</v>
      </c>
      <c r="G3563" s="20">
        <f t="shared" si="55"/>
        <v>104407.29</v>
      </c>
    </row>
    <row r="3564" spans="2:7" ht="28.5" outlineLevel="1" x14ac:dyDescent="0.25">
      <c r="B3564" s="90" t="s">
        <v>3015</v>
      </c>
      <c r="C3564" s="94" t="s">
        <v>6858</v>
      </c>
      <c r="D3564" s="93" t="s">
        <v>3288</v>
      </c>
      <c r="E3564" s="123">
        <v>9</v>
      </c>
      <c r="F3564" s="20">
        <v>3433.25</v>
      </c>
      <c r="G3564" s="20">
        <f t="shared" si="55"/>
        <v>30899.25</v>
      </c>
    </row>
    <row r="3565" spans="2:7" ht="42.75" outlineLevel="1" x14ac:dyDescent="0.25">
      <c r="B3565" s="90" t="s">
        <v>3016</v>
      </c>
      <c r="C3565" s="94" t="s">
        <v>6859</v>
      </c>
      <c r="D3565" s="23" t="s">
        <v>2757</v>
      </c>
      <c r="E3565" s="123">
        <v>117</v>
      </c>
      <c r="F3565" s="20">
        <v>10747.05</v>
      </c>
      <c r="G3565" s="20">
        <f t="shared" si="55"/>
        <v>1257404.8500000001</v>
      </c>
    </row>
    <row r="3566" spans="2:7" ht="28.5" outlineLevel="1" x14ac:dyDescent="0.25">
      <c r="B3566" s="90" t="s">
        <v>3017</v>
      </c>
      <c r="C3566" s="94" t="s">
        <v>6860</v>
      </c>
      <c r="D3566" s="23" t="s">
        <v>2757</v>
      </c>
      <c r="E3566" s="123">
        <v>117</v>
      </c>
      <c r="F3566" s="20">
        <v>42715.92</v>
      </c>
      <c r="G3566" s="20">
        <f t="shared" si="55"/>
        <v>4997762.6399999997</v>
      </c>
    </row>
    <row r="3567" spans="2:7" ht="28.5" outlineLevel="1" x14ac:dyDescent="0.25">
      <c r="B3567" s="90" t="s">
        <v>3594</v>
      </c>
      <c r="C3567" s="92" t="s">
        <v>3001</v>
      </c>
      <c r="D3567" s="90" t="s">
        <v>3299</v>
      </c>
      <c r="E3567" s="123">
        <v>117</v>
      </c>
      <c r="F3567" s="20">
        <v>3693.26</v>
      </c>
      <c r="G3567" s="20">
        <f t="shared" si="55"/>
        <v>432111.42</v>
      </c>
    </row>
    <row r="3568" spans="2:7" outlineLevel="1" x14ac:dyDescent="0.2">
      <c r="B3568" s="151" t="s">
        <v>503</v>
      </c>
      <c r="C3568" s="59" t="s">
        <v>2712</v>
      </c>
      <c r="D3568" s="102"/>
      <c r="E3568" s="128"/>
      <c r="F3568" s="126"/>
      <c r="G3568" s="20">
        <f t="shared" si="55"/>
        <v>0</v>
      </c>
    </row>
    <row r="3569" spans="1:7" ht="28.5" outlineLevel="1" x14ac:dyDescent="0.25">
      <c r="B3569" s="102" t="s">
        <v>3018</v>
      </c>
      <c r="C3569" s="101" t="s">
        <v>6861</v>
      </c>
      <c r="D3569" s="102" t="s">
        <v>2340</v>
      </c>
      <c r="E3569" s="123">
        <v>104940</v>
      </c>
      <c r="F3569" s="20">
        <v>178.63</v>
      </c>
      <c r="G3569" s="20">
        <f t="shared" si="55"/>
        <v>18745432.199999999</v>
      </c>
    </row>
    <row r="3570" spans="1:7" outlineLevel="1" x14ac:dyDescent="0.25">
      <c r="B3570" s="102"/>
      <c r="C3570" s="101"/>
      <c r="D3570" s="102"/>
      <c r="E3570" s="123"/>
      <c r="F3570" s="20"/>
      <c r="G3570" s="20">
        <f t="shared" si="55"/>
        <v>0</v>
      </c>
    </row>
    <row r="3571" spans="1:7" s="170" customFormat="1" outlineLevel="1" x14ac:dyDescent="0.25">
      <c r="A3571" s="10"/>
      <c r="B3571" s="164"/>
      <c r="C3571" s="165" t="s">
        <v>964</v>
      </c>
      <c r="D3571" s="166"/>
      <c r="E3571" s="163"/>
      <c r="F3571" s="166"/>
      <c r="G3571" s="169">
        <f>SUM(G3454:G3569)</f>
        <v>499957944.51999998</v>
      </c>
    </row>
    <row r="3572" spans="1:7" s="170" customFormat="1" outlineLevel="1" x14ac:dyDescent="0.25">
      <c r="A3572" s="10"/>
      <c r="B3572" s="164"/>
      <c r="C3572" s="165" t="s">
        <v>2644</v>
      </c>
      <c r="D3572" s="166"/>
      <c r="E3572" s="163"/>
      <c r="F3572" s="166"/>
      <c r="G3572" s="169">
        <f>G564+G3288+G3451+G3571</f>
        <v>31724188702.810001</v>
      </c>
    </row>
    <row r="3573" spans="1:7" s="14" customFormat="1" ht="14.25" x14ac:dyDescent="0.25">
      <c r="B3573" s="90" t="s">
        <v>3899</v>
      </c>
      <c r="C3573" s="94" t="s">
        <v>960</v>
      </c>
      <c r="D3573" s="102" t="s">
        <v>2340</v>
      </c>
      <c r="E3573" s="123">
        <f>8400+142800+6720+8400</f>
        <v>166320</v>
      </c>
      <c r="F3573" s="20">
        <v>1707.46</v>
      </c>
      <c r="G3573" s="20">
        <f t="shared" si="55"/>
        <v>283984747.19999999</v>
      </c>
    </row>
    <row r="3574" spans="1:7" ht="34.5" customHeight="1" x14ac:dyDescent="0.2">
      <c r="B3574" s="90"/>
      <c r="C3574" s="117" t="s">
        <v>6866</v>
      </c>
      <c r="D3574" s="102"/>
      <c r="E3574" s="102"/>
      <c r="F3574" s="126"/>
      <c r="G3574" s="135">
        <v>766056433.33000004</v>
      </c>
    </row>
    <row r="3575" spans="1:7" s="97" customFormat="1" ht="31.5" customHeight="1" x14ac:dyDescent="0.2">
      <c r="A3575" s="96"/>
      <c r="B3575" s="90"/>
      <c r="C3575" s="117" t="s">
        <v>6867</v>
      </c>
      <c r="D3575" s="90"/>
      <c r="E3575" s="90"/>
      <c r="F3575" s="126"/>
      <c r="G3575" s="135">
        <v>1332950200</v>
      </c>
    </row>
    <row r="3576" spans="1:7" ht="28.5" x14ac:dyDescent="0.2">
      <c r="B3576" s="90"/>
      <c r="C3576" s="103" t="s">
        <v>6868</v>
      </c>
      <c r="D3576" s="89"/>
      <c r="E3576" s="89"/>
      <c r="F3576" s="126"/>
      <c r="G3576" s="102">
        <v>537672733.33000004</v>
      </c>
    </row>
    <row r="3577" spans="1:7" x14ac:dyDescent="0.25">
      <c r="B3577" s="90"/>
      <c r="C3577" s="103" t="s">
        <v>6870</v>
      </c>
      <c r="D3577" s="89"/>
      <c r="E3577" s="89"/>
      <c r="F3577" s="89"/>
      <c r="G3577" s="20">
        <f>G3572+G3573+G3574+G3575+G3576</f>
        <v>34644852816.669998</v>
      </c>
    </row>
    <row r="3578" spans="1:7" x14ac:dyDescent="0.2">
      <c r="B3578" s="90"/>
      <c r="C3578" s="103" t="s">
        <v>2701</v>
      </c>
      <c r="D3578" s="89"/>
      <c r="E3578" s="89"/>
      <c r="F3578" s="126"/>
      <c r="G3578" s="20">
        <f>G3577/100*20</f>
        <v>6928970563.3299999</v>
      </c>
    </row>
    <row r="3579" spans="1:7" x14ac:dyDescent="0.2">
      <c r="B3579" s="90"/>
      <c r="C3579" s="103" t="s">
        <v>6869</v>
      </c>
      <c r="D3579" s="89"/>
      <c r="E3579" s="162"/>
      <c r="F3579" s="126"/>
      <c r="G3579" s="20">
        <f>G3577+G3578</f>
        <v>41573823380</v>
      </c>
    </row>
    <row r="3582" spans="1:7" s="14" customFormat="1" ht="19.5" customHeight="1" x14ac:dyDescent="0.25">
      <c r="B3582" s="10"/>
      <c r="C3582" s="10"/>
      <c r="D3582" s="10"/>
      <c r="E3582" s="10"/>
      <c r="F3582" s="10"/>
      <c r="G3582" s="167"/>
    </row>
    <row r="3583" spans="1:7" x14ac:dyDescent="0.25">
      <c r="G3583" s="168"/>
    </row>
    <row r="3585" spans="7:7" x14ac:dyDescent="0.25">
      <c r="G3585" s="168"/>
    </row>
    <row r="3586" spans="7:7" x14ac:dyDescent="0.25">
      <c r="G3586" s="168"/>
    </row>
    <row r="3587" spans="7:7" ht="31.5" customHeight="1" x14ac:dyDescent="0.25"/>
    <row r="3588" spans="7:7" ht="39" customHeight="1" x14ac:dyDescent="0.25"/>
    <row r="3589" spans="7:7" ht="18.75" customHeight="1" x14ac:dyDescent="0.25"/>
    <row r="3591" spans="7:7" ht="22.5" customHeight="1" x14ac:dyDescent="0.25"/>
    <row r="3592" spans="7:7" ht="45" customHeight="1" x14ac:dyDescent="0.25"/>
    <row r="3593" spans="7:7" ht="34.5" customHeight="1" x14ac:dyDescent="0.25"/>
  </sheetData>
  <autoFilter ref="B8:G3587"/>
  <mergeCells count="2">
    <mergeCell ref="B5:G5"/>
    <mergeCell ref="B2:G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1" manualBreakCount="1"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Атмашкина Елена Геннадьевна</dc:creator>
  <cp:lastModifiedBy>Наталья</cp:lastModifiedBy>
  <cp:lastPrinted>2019-04-22T09:09:39Z</cp:lastPrinted>
  <dcterms:created xsi:type="dcterms:W3CDTF">2019-04-22T08:39:18Z</dcterms:created>
  <dcterms:modified xsi:type="dcterms:W3CDTF">2020-07-31T14:23:20Z</dcterms:modified>
</cp:coreProperties>
</file>